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DAndrea\Documents\Elevation Size Guiding\"/>
    </mc:Choice>
  </mc:AlternateContent>
  <xr:revisionPtr revIDLastSave="0" documentId="13_ncr:1_{6D2F8238-7C60-4E52-AEDC-4398D619FE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FPA Vacuum" sheetId="1" r:id="rId1"/>
    <sheet name="NFPA Air" sheetId="2" r:id="rId2"/>
  </sheets>
  <definedNames>
    <definedName name="_xlnm.Print_Area" localSheetId="1">'NFPA Air'!$A$1:$G$123</definedName>
    <definedName name="_xlnm.Print_Area" localSheetId="0">'NFPA Vacuum'!$A$1:$G$121</definedName>
  </definedNames>
  <calcPr calcId="191029"/>
</workbook>
</file>

<file path=xl/calcChain.xml><?xml version="1.0" encoding="utf-8"?>
<calcChain xmlns="http://schemas.openxmlformats.org/spreadsheetml/2006/main">
  <c r="G20" i="1" l="1"/>
  <c r="G22" i="2"/>
  <c r="AK181" i="1" l="1"/>
  <c r="AK182" i="1" s="1"/>
  <c r="AK183" i="1" s="1"/>
  <c r="AK184" i="1" s="1"/>
  <c r="AK185" i="1" s="1"/>
  <c r="AK186" i="1" s="1"/>
  <c r="AK187" i="1" s="1"/>
  <c r="AK188" i="1" s="1"/>
  <c r="AK180" i="1"/>
  <c r="AK167" i="1"/>
  <c r="AK154" i="1"/>
  <c r="AK155" i="1" s="1"/>
  <c r="AK156" i="1" s="1"/>
  <c r="AK157" i="1" s="1"/>
  <c r="AK158" i="1" s="1"/>
  <c r="AK159" i="1" s="1"/>
  <c r="AK160" i="1" s="1"/>
  <c r="AK161" i="1" s="1"/>
  <c r="AK162" i="1" s="1"/>
  <c r="AK143" i="1"/>
  <c r="AK132" i="1"/>
  <c r="AK120" i="1"/>
  <c r="AK108" i="1"/>
  <c r="AK96" i="1"/>
  <c r="AK97" i="1" s="1"/>
  <c r="AK98" i="1" s="1"/>
  <c r="AK99" i="1" s="1"/>
  <c r="AK100" i="1" s="1"/>
  <c r="AK101" i="1" s="1"/>
  <c r="AK102" i="1" s="1"/>
  <c r="AK103" i="1" s="1"/>
  <c r="AK86" i="1"/>
  <c r="AK76" i="1"/>
  <c r="AK42" i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25" i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14" i="1"/>
  <c r="AK15" i="1" s="1"/>
  <c r="AK16" i="1" s="1"/>
  <c r="AK17" i="1" s="1"/>
  <c r="AK18" i="1" s="1"/>
  <c r="AK19" i="1" s="1"/>
  <c r="AK20" i="1" s="1"/>
  <c r="AK3" i="1"/>
  <c r="AK4" i="1" s="1"/>
  <c r="AK5" i="1" s="1"/>
  <c r="AK6" i="1" s="1"/>
  <c r="AK7" i="1" s="1"/>
  <c r="AK8" i="1" s="1"/>
  <c r="AK9" i="1" s="1"/>
  <c r="AS82" i="2"/>
  <c r="AS83" i="2" s="1"/>
  <c r="AS84" i="2" s="1"/>
  <c r="AS85" i="2" s="1"/>
  <c r="AS86" i="2" s="1"/>
  <c r="AS87" i="2" s="1"/>
  <c r="AS88" i="2" s="1"/>
  <c r="AS89" i="2" s="1"/>
  <c r="AS70" i="2"/>
  <c r="AS71" i="2" s="1"/>
  <c r="AS72" i="2" s="1"/>
  <c r="AS73" i="2" s="1"/>
  <c r="AS74" i="2" s="1"/>
  <c r="AS75" i="2" s="1"/>
  <c r="AS76" i="2" s="1"/>
  <c r="AS77" i="2" s="1"/>
  <c r="AS58" i="2"/>
  <c r="AS59" i="2" s="1"/>
  <c r="AS60" i="2" s="1"/>
  <c r="AS61" i="2" s="1"/>
  <c r="AS62" i="2" s="1"/>
  <c r="AS63" i="2" s="1"/>
  <c r="AS64" i="2" s="1"/>
  <c r="AS65" i="2" s="1"/>
  <c r="AS46" i="2"/>
  <c r="AS47" i="2" s="1"/>
  <c r="AS48" i="2" s="1"/>
  <c r="AS49" i="2" s="1"/>
  <c r="AS50" i="2" s="1"/>
  <c r="AS51" i="2" s="1"/>
  <c r="AS52" i="2" s="1"/>
  <c r="AS53" i="2" s="1"/>
  <c r="AS35" i="2"/>
  <c r="AS24" i="2"/>
  <c r="AS25" i="2" s="1"/>
  <c r="AS26" i="2" s="1"/>
  <c r="AS27" i="2" s="1"/>
  <c r="AS28" i="2" s="1"/>
  <c r="AS29" i="2" s="1"/>
  <c r="AS30" i="2" s="1"/>
  <c r="AS13" i="2"/>
  <c r="AS4" i="2"/>
  <c r="AS5" i="2"/>
  <c r="AS6" i="2" s="1"/>
  <c r="AS7" i="2" s="1"/>
  <c r="AS8" i="2" s="1"/>
  <c r="G54" i="1"/>
  <c r="G55" i="1"/>
  <c r="G56" i="1"/>
  <c r="G57" i="1"/>
  <c r="G53" i="1"/>
  <c r="AK168" i="1"/>
  <c r="AK169" i="1" s="1"/>
  <c r="AK170" i="1" s="1"/>
  <c r="AK171" i="1" s="1"/>
  <c r="AK172" i="1" s="1"/>
  <c r="AK173" i="1" s="1"/>
  <c r="AK174" i="1" s="1"/>
  <c r="AK175" i="1" s="1"/>
  <c r="AK144" i="1"/>
  <c r="AK145" i="1" s="1"/>
  <c r="AK146" i="1" s="1"/>
  <c r="AK147" i="1" s="1"/>
  <c r="AK148" i="1" s="1"/>
  <c r="AK149" i="1" s="1"/>
  <c r="AK133" i="1"/>
  <c r="AK134" i="1" s="1"/>
  <c r="AK135" i="1" s="1"/>
  <c r="AK136" i="1" s="1"/>
  <c r="AK137" i="1" s="1"/>
  <c r="AK138" i="1" s="1"/>
  <c r="AK121" i="1"/>
  <c r="AK122" i="1" s="1"/>
  <c r="AK123" i="1" s="1"/>
  <c r="AK124" i="1" s="1"/>
  <c r="AK125" i="1" s="1"/>
  <c r="AK126" i="1" s="1"/>
  <c r="AK127" i="1" s="1"/>
  <c r="AK109" i="1"/>
  <c r="AK110" i="1" s="1"/>
  <c r="AK111" i="1" s="1"/>
  <c r="AK112" i="1" s="1"/>
  <c r="AK113" i="1" s="1"/>
  <c r="AK114" i="1" s="1"/>
  <c r="AK115" i="1" s="1"/>
  <c r="AK87" i="1"/>
  <c r="AK88" i="1" s="1"/>
  <c r="AK89" i="1" s="1"/>
  <c r="AK90" i="1" s="1"/>
  <c r="AK91" i="1" s="1"/>
  <c r="AK77" i="1"/>
  <c r="AK78" i="1" s="1"/>
  <c r="AK79" i="1" s="1"/>
  <c r="AK80" i="1" s="1"/>
  <c r="AK81" i="1" s="1"/>
  <c r="AK59" i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1" i="1" s="1"/>
  <c r="AS36" i="2"/>
  <c r="AS37" i="2"/>
  <c r="AS38" i="2" s="1"/>
  <c r="AS39" i="2" s="1"/>
  <c r="AS40" i="2" s="1"/>
  <c r="AS41" i="2" s="1"/>
  <c r="AS14" i="2"/>
  <c r="AS15" i="2" s="1"/>
  <c r="AS16" i="2" s="1"/>
  <c r="AS17" i="2" s="1"/>
  <c r="AS18" i="2" s="1"/>
  <c r="AS19" i="2" s="1"/>
  <c r="G63" i="2"/>
  <c r="G64" i="2"/>
  <c r="G65" i="2"/>
  <c r="G66" i="2"/>
  <c r="G62" i="2"/>
  <c r="G61" i="2"/>
  <c r="G50" i="2"/>
  <c r="G51" i="2"/>
  <c r="G52" i="2"/>
  <c r="G53" i="2"/>
  <c r="G54" i="2"/>
  <c r="G55" i="2"/>
  <c r="G56" i="2"/>
  <c r="G57" i="2"/>
  <c r="G58" i="2"/>
  <c r="G59" i="2"/>
  <c r="G60" i="2"/>
  <c r="G49" i="2"/>
  <c r="G31" i="2"/>
  <c r="AK12" i="2"/>
  <c r="AK13" i="2" s="1"/>
  <c r="AG12" i="2"/>
  <c r="AG13" i="2" s="1"/>
  <c r="AB14" i="2"/>
  <c r="AB15" i="2" s="1"/>
  <c r="AB19" i="2" s="1"/>
  <c r="G26" i="2"/>
  <c r="G48" i="2"/>
  <c r="G47" i="2"/>
  <c r="G44" i="2"/>
  <c r="G43" i="2"/>
  <c r="G42" i="2"/>
  <c r="G41" i="2"/>
  <c r="G40" i="2"/>
  <c r="G37" i="2"/>
  <c r="G36" i="2"/>
  <c r="G35" i="2"/>
  <c r="G34" i="2"/>
  <c r="G33" i="2"/>
  <c r="G32" i="2"/>
  <c r="G30" i="2"/>
  <c r="G27" i="2"/>
  <c r="G25" i="2"/>
  <c r="G24" i="2"/>
  <c r="G23" i="2"/>
  <c r="G21" i="2"/>
  <c r="G20" i="2"/>
  <c r="G70" i="2" s="1"/>
  <c r="G21" i="1"/>
  <c r="G22" i="1"/>
  <c r="G23" i="1"/>
  <c r="G24" i="1"/>
  <c r="G25" i="1"/>
  <c r="G26" i="1"/>
  <c r="G27" i="1"/>
  <c r="G31" i="1"/>
  <c r="G32" i="1"/>
  <c r="G33" i="1"/>
  <c r="G34" i="1"/>
  <c r="G35" i="1"/>
  <c r="G36" i="1"/>
  <c r="G37" i="1"/>
  <c r="G38" i="1"/>
  <c r="G39" i="1"/>
  <c r="G43" i="1"/>
  <c r="G44" i="1"/>
  <c r="G45" i="1"/>
  <c r="G46" i="1"/>
  <c r="G47" i="1"/>
  <c r="G48" i="1"/>
  <c r="G51" i="1"/>
  <c r="G52" i="1"/>
  <c r="G61" i="1"/>
  <c r="AA3" i="1"/>
  <c r="AA4" i="1" s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G83" i="2" l="1"/>
  <c r="G63" i="1"/>
  <c r="AH119" i="1" l="1"/>
  <c r="AH2" i="1"/>
  <c r="AH95" i="1"/>
  <c r="AH166" i="1"/>
  <c r="AH153" i="1"/>
  <c r="AH41" i="1"/>
  <c r="AH142" i="1"/>
  <c r="AH179" i="1"/>
  <c r="AH75" i="1"/>
  <c r="AH24" i="1"/>
  <c r="AH107" i="1"/>
  <c r="AH85" i="1"/>
  <c r="AH58" i="1"/>
  <c r="AH13" i="1"/>
  <c r="AH131" i="1"/>
  <c r="AP23" i="2"/>
  <c r="AP12" i="2"/>
  <c r="AP57" i="2"/>
  <c r="AP34" i="2"/>
  <c r="AP45" i="2"/>
  <c r="AP81" i="2"/>
  <c r="AP3" i="2"/>
  <c r="AP69" i="2"/>
  <c r="AP13" i="2" l="1"/>
  <c r="C104" i="2" s="1"/>
  <c r="AP14" i="2"/>
  <c r="E104" i="2" s="1"/>
  <c r="AH15" i="1"/>
  <c r="E84" i="1" s="1"/>
  <c r="AH14" i="1"/>
  <c r="C84" i="1" s="1"/>
  <c r="AH180" i="1"/>
  <c r="C120" i="1" s="1"/>
  <c r="AH181" i="1"/>
  <c r="E120" i="1" s="1"/>
  <c r="AH133" i="1"/>
  <c r="E112" i="1" s="1"/>
  <c r="AH132" i="1"/>
  <c r="C112" i="1" s="1"/>
  <c r="AP24" i="2"/>
  <c r="C106" i="2" s="1"/>
  <c r="AP25" i="2"/>
  <c r="E106" i="2" s="1"/>
  <c r="AH143" i="1"/>
  <c r="C114" i="1" s="1"/>
  <c r="AH144" i="1"/>
  <c r="E114" i="1" s="1"/>
  <c r="AH155" i="1"/>
  <c r="E116" i="1" s="1"/>
  <c r="AH154" i="1"/>
  <c r="C116" i="1" s="1"/>
  <c r="AH168" i="1"/>
  <c r="E118" i="1" s="1"/>
  <c r="AH167" i="1"/>
  <c r="C118" i="1" s="1"/>
  <c r="AH26" i="1"/>
  <c r="E86" i="1" s="1"/>
  <c r="AH25" i="1"/>
  <c r="C86" i="1" s="1"/>
  <c r="AH76" i="1"/>
  <c r="AH77" i="1"/>
  <c r="E97" i="1" s="1"/>
  <c r="AH42" i="1"/>
  <c r="C88" i="1" s="1"/>
  <c r="AH43" i="1"/>
  <c r="E88" i="1" s="1"/>
  <c r="AP47" i="2"/>
  <c r="E115" i="2" s="1"/>
  <c r="AP46" i="2"/>
  <c r="C115" i="2" s="1"/>
  <c r="AH59" i="1"/>
  <c r="C90" i="1" s="1"/>
  <c r="AH60" i="1"/>
  <c r="E90" i="1" s="1"/>
  <c r="AH96" i="1"/>
  <c r="C101" i="1" s="1"/>
  <c r="AH97" i="1"/>
  <c r="E101" i="1" s="1"/>
  <c r="AH4" i="1"/>
  <c r="E82" i="1" s="1"/>
  <c r="AH3" i="1"/>
  <c r="C82" i="1" s="1"/>
  <c r="AP82" i="2"/>
  <c r="C121" i="2" s="1"/>
  <c r="AP83" i="2"/>
  <c r="E121" i="2" s="1"/>
  <c r="AP70" i="2"/>
  <c r="C119" i="2" s="1"/>
  <c r="AP71" i="2"/>
  <c r="E119" i="2" s="1"/>
  <c r="AP58" i="2"/>
  <c r="C117" i="2" s="1"/>
  <c r="AP59" i="2"/>
  <c r="E117" i="2" s="1"/>
  <c r="AH87" i="1"/>
  <c r="E99" i="1" s="1"/>
  <c r="AH86" i="1"/>
  <c r="AP36" i="2"/>
  <c r="E108" i="2" s="1"/>
  <c r="AP35" i="2"/>
  <c r="C108" i="2" s="1"/>
  <c r="AP5" i="2"/>
  <c r="E102" i="2" s="1"/>
  <c r="AP4" i="2"/>
  <c r="C102" i="2" s="1"/>
  <c r="AH109" i="1"/>
  <c r="E103" i="1" s="1"/>
  <c r="AH108" i="1"/>
  <c r="C103" i="1" s="1"/>
  <c r="AH121" i="1"/>
  <c r="E105" i="1" s="1"/>
  <c r="AH120" i="1"/>
  <c r="C105" i="1" s="1"/>
  <c r="C97" i="1" l="1"/>
  <c r="C99" i="1"/>
</calcChain>
</file>

<file path=xl/sharedStrings.xml><?xml version="1.0" encoding="utf-8"?>
<sst xmlns="http://schemas.openxmlformats.org/spreadsheetml/2006/main" count="630" uniqueCount="360">
  <si>
    <t>Name of Facility:</t>
  </si>
  <si>
    <t>Project Number:</t>
  </si>
  <si>
    <t>ENTER REQUIRED DATA IN THE BLUE SHADED AREAS BELOW</t>
  </si>
  <si>
    <t>LOCATION OF OUTLETS</t>
  </si>
  <si>
    <t>Delivery</t>
  </si>
  <si>
    <t>Future Expansion</t>
  </si>
  <si>
    <t>Outlet CFM</t>
  </si>
  <si>
    <t>PEAK CALCULATED DEMAND IN SCFM:</t>
  </si>
  <si>
    <t>Altitude above sea level, ft:</t>
  </si>
  <si>
    <t>Model #</t>
  </si>
  <si>
    <t>Altitude Compensation</t>
  </si>
  <si>
    <t>feet</t>
  </si>
  <si>
    <t>mult</t>
  </si>
  <si>
    <t>"HgA</t>
  </si>
  <si>
    <t>V-RVL-D-080P-TS-N-010</t>
  </si>
  <si>
    <t>V-RVL-D-080P-TH-N-010</t>
  </si>
  <si>
    <t>V-RVL-D-080P-TS-N-015</t>
  </si>
  <si>
    <t>V-RVL-D-080P-TH-N-015</t>
  </si>
  <si>
    <t>V-RVL-D-080P-TH-N-020</t>
  </si>
  <si>
    <t>V-RVL-D-120P-TS-N-050</t>
  </si>
  <si>
    <t>V-RVL-D-120P-TH-N-050</t>
  </si>
  <si>
    <t>V-RVL-D-200P-SS-N-075</t>
  </si>
  <si>
    <t>V-RVL-D-200P-SS-N-100</t>
  </si>
  <si>
    <t>V-RVL-T-200P-SS-N-075</t>
  </si>
  <si>
    <t>V-RVL-T-200P-SS-N-100</t>
  </si>
  <si>
    <t>V-RVL-Q-200P-SS-N-100</t>
  </si>
  <si>
    <t>V-RVL-T-200P-SS-N-250</t>
  </si>
  <si>
    <t>V-RVL-Q-200P-SS-N-200</t>
  </si>
  <si>
    <t>Tank Mount Horizontal</t>
  </si>
  <si>
    <t>Tank Mount Space Saver</t>
  </si>
  <si>
    <t>V-RVL-D-200P-SS-N-010</t>
  </si>
  <si>
    <t>V-RVL-D-200P-SS-N-015</t>
  </si>
  <si>
    <t>V-RVL-D-200P-SS-N-020</t>
  </si>
  <si>
    <t>V-RVL-D-200P-SS-N-030</t>
  </si>
  <si>
    <t>V-RVL-D-200P-SS-N-050</t>
  </si>
  <si>
    <t>V-RVL-D-200P-SS-N-150</t>
  </si>
  <si>
    <t>V-RVL-D-200P-SS-N-200</t>
  </si>
  <si>
    <t>V-RVL-D-200P-SS-N-250</t>
  </si>
  <si>
    <t>V-RVL-D-200P-SS-N-300</t>
  </si>
  <si>
    <t>V-RVL-D-200P-SS-N-400</t>
  </si>
  <si>
    <t>V-RVL-D-200P-SS-N-500</t>
  </si>
  <si>
    <t>SCFM</t>
  </si>
  <si>
    <t>Needed SCFM</t>
  </si>
  <si>
    <t>Drawing Link</t>
  </si>
  <si>
    <t>System Model #</t>
  </si>
  <si>
    <t>V-RVL-T-200P-SS-N-020</t>
  </si>
  <si>
    <t>V-RVL-T-200P-SS-N-030</t>
  </si>
  <si>
    <t>V-RVL-T-200P-SS-N-050</t>
  </si>
  <si>
    <t>V-RVL-T-200P-SS-N-150</t>
  </si>
  <si>
    <t>V-RVL-T-200P-SS-N-200</t>
  </si>
  <si>
    <t>V-RVL-T-200P-SS-N-300</t>
  </si>
  <si>
    <t>V-RVL-T-200P-SS-N-400</t>
  </si>
  <si>
    <t>V-RVL-T-200P-SS-N-500</t>
  </si>
  <si>
    <t>V-RVL-Q-200P-SS-N-050</t>
  </si>
  <si>
    <t>V-RVL-Q-200P-SS-N-075</t>
  </si>
  <si>
    <t>V-RVL-Q-200P-SS-N-250</t>
  </si>
  <si>
    <t>V-RVL-Q-200P-SS-N-300</t>
  </si>
  <si>
    <t>V-RVL-Q-200P-SS-N-400</t>
  </si>
  <si>
    <t>V-RVL-Q-200P-SS-N-500</t>
  </si>
  <si>
    <t>V-RVL-Q-200P-SS-N-150</t>
  </si>
  <si>
    <t>Please Contact Amico Rep</t>
  </si>
  <si>
    <t>www.amico.com</t>
  </si>
  <si>
    <t>V-RVL-D-080P-TH-N-030</t>
  </si>
  <si>
    <t xml:space="preserve">V-RVL-D-120P-TH-N-075
</t>
  </si>
  <si>
    <t>V-RVL-D-120P-TH-N-100</t>
  </si>
  <si>
    <t>V-RVL-D-080P-TS-N-020</t>
  </si>
  <si>
    <t>V-RVL-D-080P-TS-N-030</t>
  </si>
  <si>
    <t>V-RVL-D-120P-TS-N-075</t>
  </si>
  <si>
    <t>V-RVL-D-120P-TS-N-100</t>
  </si>
  <si>
    <t>Lubricated Rotary Vane System</t>
  </si>
  <si>
    <t>Dry Rotary Vane System</t>
  </si>
  <si>
    <t>Units Required</t>
  </si>
  <si>
    <t>Units</t>
  </si>
  <si>
    <t>Bed(s)</t>
  </si>
  <si>
    <t>Room(s)</t>
  </si>
  <si>
    <t>Anesthetizing Location</t>
  </si>
  <si>
    <t>Operating Room</t>
  </si>
  <si>
    <t>Cystoscopy</t>
  </si>
  <si>
    <t>Special Proced. (Open heart, Transplant, etc.)</t>
  </si>
  <si>
    <t>Emergency/ Major Trauma Room</t>
  </si>
  <si>
    <t>Other Anesthetizing Location</t>
  </si>
  <si>
    <t>Evacuation Vacuum</t>
  </si>
  <si>
    <t>Acute Care Location</t>
  </si>
  <si>
    <t>(Non-Anesthetizing)</t>
  </si>
  <si>
    <t>Recovery Room</t>
  </si>
  <si>
    <t>I.C.U (Except Cardiac)</t>
  </si>
  <si>
    <t>Cardiac I.C.U</t>
  </si>
  <si>
    <t>Emergency Room</t>
  </si>
  <si>
    <t>Special Procedures (X-Ray, dialysis, etc.)</t>
  </si>
  <si>
    <t>Catherterization Lab</t>
  </si>
  <si>
    <t>Surgical Excision Room</t>
  </si>
  <si>
    <t>Neonatal I.C.U,</t>
  </si>
  <si>
    <t>Sub-Acute Patient Care</t>
  </si>
  <si>
    <t>Patient Room - Surgical</t>
  </si>
  <si>
    <t>Patient Room - Medical</t>
  </si>
  <si>
    <t>Exam &amp; Treatment Room</t>
  </si>
  <si>
    <t>Nursery</t>
  </si>
  <si>
    <t>Nursery Premature</t>
  </si>
  <si>
    <t>Other Patient Rooms</t>
  </si>
  <si>
    <t>Respiratory Care Dep't</t>
  </si>
  <si>
    <t>Teaching</t>
  </si>
  <si>
    <t>Autopsy</t>
  </si>
  <si>
    <t>Bassinet(s)</t>
  </si>
  <si>
    <t>Table(s)</t>
  </si>
  <si>
    <t>PEAK CALCULATED DEMAND IN SCFM @ 19"hg:</t>
  </si>
  <si>
    <t>PEAK CALCULATED DEMAND IN SCFM @ 19"hg, ALTITUDE ADJUSTED:</t>
  </si>
  <si>
    <t>V-CCD-D-200P-SS-N-020</t>
  </si>
  <si>
    <t>V-CCD-D-200P-SS-N-030</t>
  </si>
  <si>
    <t>V-CCD-D-200P-SS-N-040</t>
  </si>
  <si>
    <t>V-CCD-D-200P-SS-N-054</t>
  </si>
  <si>
    <t>V-CCD-D-200P-SS-N-064</t>
  </si>
  <si>
    <t>V-CCD-D-200P-SS-N-075</t>
  </si>
  <si>
    <t>V-CCD-D-200P-SS-N-100</t>
  </si>
  <si>
    <t>V-CCD-D-200P-SS-N-150</t>
  </si>
  <si>
    <t>V-CCD-D-200P-SS-N-300</t>
  </si>
  <si>
    <t>V-CCD-T-200P-SS-N-020</t>
  </si>
  <si>
    <t>V-CCD-T-200P-SS-N-030</t>
  </si>
  <si>
    <t>V-CCD-T-200P-SS-N-040</t>
  </si>
  <si>
    <t>V-CCD-T-200P-SS-N-054</t>
  </si>
  <si>
    <t>V-CCD-T-200P-SS-N-064</t>
  </si>
  <si>
    <t>V-CCD-T-200P-SS-N-075</t>
  </si>
  <si>
    <t>V-CCD-T-200P-SS-N-100</t>
  </si>
  <si>
    <t>V-CCD-T-200P-SS-N-150</t>
  </si>
  <si>
    <t>V-CCD-T-200P-SS-N-300</t>
  </si>
  <si>
    <t>V-CCD-Q-200P-SS-N-020</t>
  </si>
  <si>
    <t>V-CCD-Q-200P-SS-N-030</t>
  </si>
  <si>
    <t>V-CCD-Q-200P-SS-N-040</t>
  </si>
  <si>
    <t>V-CCD-Q-200P-SS-N-054</t>
  </si>
  <si>
    <t>V-CCD-Q-200P-SS-N-064</t>
  </si>
  <si>
    <t>V-CCD-Q-200P-SS-N-075</t>
  </si>
  <si>
    <t>V-CCD-Q-200P-SS-N-100</t>
  </si>
  <si>
    <t>V-CCD-Q-200P-SS-N-150</t>
  </si>
  <si>
    <t>V-CCD-Q-200P-SS-N-300</t>
  </si>
  <si>
    <t>Duplex Skid Mount</t>
  </si>
  <si>
    <t>Triplex Skid Mount</t>
  </si>
  <si>
    <t>Quadraplex Skid Mount</t>
  </si>
  <si>
    <t>Dry Contactless Claw System</t>
  </si>
  <si>
    <t>Unit(s)</t>
  </si>
  <si>
    <t>Patient rooms</t>
  </si>
  <si>
    <t>Outlet(s)</t>
  </si>
  <si>
    <t>NOTES:</t>
  </si>
  <si>
    <t xml:space="preserve"> figure the compressor capacity for operation at 100 psi.</t>
  </si>
  <si>
    <t>Intake air temperature, °F:</t>
  </si>
  <si>
    <t>Relative Humidity, %:</t>
  </si>
  <si>
    <t>PEAK CALCULATED DEMAND IN SCFM, ADJUSTED:</t>
  </si>
  <si>
    <t>Temperature correction factor</t>
  </si>
  <si>
    <t>intake temp</t>
  </si>
  <si>
    <t>deg C</t>
  </si>
  <si>
    <t>deg F</t>
  </si>
  <si>
    <t>factor</t>
  </si>
  <si>
    <t>at 60 °F:</t>
  </si>
  <si>
    <t>total correction difference:</t>
  </si>
  <si>
    <t>moisture content of air</t>
  </si>
  <si>
    <t>gr/lb</t>
  </si>
  <si>
    <t>vol %</t>
  </si>
  <si>
    <t>Oil-less Scroll System</t>
  </si>
  <si>
    <t>Oil-less Reciproating System</t>
  </si>
  <si>
    <t>MEDICAL AIR - US Typical Method</t>
  </si>
  <si>
    <t>VACUUM - NFPA Method</t>
  </si>
  <si>
    <r>
      <t xml:space="preserve">NOTE: </t>
    </r>
    <r>
      <rPr>
        <sz val="11"/>
        <rFont val="Arial"/>
        <family val="2"/>
      </rPr>
      <t>The system model below are provided as a reference and variation of the systems are available. Please contact your</t>
    </r>
  </si>
  <si>
    <t>local sales rep for details.</t>
  </si>
  <si>
    <t>PreOp Holding</t>
  </si>
  <si>
    <t>Major Invasive</t>
  </si>
  <si>
    <t>Minor Invasive</t>
  </si>
  <si>
    <t>Trauma and Emergency</t>
  </si>
  <si>
    <t>Catherization &amp; Lab work</t>
  </si>
  <si>
    <t>Endoscopy</t>
  </si>
  <si>
    <t>Recovery</t>
  </si>
  <si>
    <t>Surgical Procedures</t>
  </si>
  <si>
    <t>X-ray, CAT, NMR, PET scans</t>
  </si>
  <si>
    <t>Dialysis</t>
  </si>
  <si>
    <t>Exam and Minor Treatment</t>
  </si>
  <si>
    <t>EEG/EKG</t>
  </si>
  <si>
    <t xml:space="preserve">Pulmonary Function </t>
  </si>
  <si>
    <t>Respiratory Care</t>
  </si>
  <si>
    <t>Observation</t>
  </si>
  <si>
    <t>Tests and Outpatient Procedures</t>
  </si>
  <si>
    <t>Perinatal and Pediatric</t>
  </si>
  <si>
    <t>Birthing or LDRP</t>
  </si>
  <si>
    <t>Delivery Room</t>
  </si>
  <si>
    <t>NICU</t>
  </si>
  <si>
    <t>Intensive Care</t>
  </si>
  <si>
    <t>Adult ICU, CCU, etc.</t>
  </si>
  <si>
    <t>Pediatric ICU (Except NICU)</t>
  </si>
  <si>
    <t>Emergency (not surgical)</t>
  </si>
  <si>
    <t>Equipment Maintenance</t>
  </si>
  <si>
    <t>Workrooms</t>
  </si>
  <si>
    <t>Bed or outlet</t>
  </si>
  <si>
    <t>Laboratory</t>
  </si>
  <si>
    <t>Medical Lab Uses</t>
  </si>
  <si>
    <t>Other</t>
  </si>
  <si>
    <t>Ventilator</t>
  </si>
  <si>
    <t>Location2:</t>
  </si>
  <si>
    <t>Location3:</t>
  </si>
  <si>
    <t>Location4:</t>
  </si>
  <si>
    <t>A-SCD-D-080P-TH-N-020</t>
  </si>
  <si>
    <t>A-SCD-D-080P-TH-N-030</t>
  </si>
  <si>
    <t>A-SCD-D-120P-TH-N-050</t>
  </si>
  <si>
    <t>A-SCD-D-120P-TH-N-075</t>
  </si>
  <si>
    <t>A-SCD-D-120P-TH-N-100</t>
  </si>
  <si>
    <t>Row</t>
  </si>
  <si>
    <t>A-SCD-D-200P-SS-N-020</t>
  </si>
  <si>
    <t>A-SCD-D-200P-SS-N-030</t>
  </si>
  <si>
    <t>A-SCD-D-200P-SS-N-050</t>
  </si>
  <si>
    <t>A-SCD-D-200P-SS-N-075</t>
  </si>
  <si>
    <t>A-SCD-D-200P-SS-N-100</t>
  </si>
  <si>
    <t>A-SCD-D-200P-SS-N-150</t>
  </si>
  <si>
    <t>A-SCD-D-200P-SS-N-200</t>
  </si>
  <si>
    <t>A-SCD-T-200P-SS-N-020</t>
  </si>
  <si>
    <t>A-SCD-T-200P-SS-N-030</t>
  </si>
  <si>
    <t>A-SCD-T-200P-SS-N-050</t>
  </si>
  <si>
    <t>A-SCD-T-200P-SS-N-075</t>
  </si>
  <si>
    <t>A-SCD-T-200P-SS-N-100</t>
  </si>
  <si>
    <t>A-SCD-T-200P-SS-N-150</t>
  </si>
  <si>
    <t>A-SCD-T-200P-SS-N-200</t>
  </si>
  <si>
    <t>A-SCD-Q-200P-SS-N-020</t>
  </si>
  <si>
    <t>A-SCD-Q-200P-SS-N-030</t>
  </si>
  <si>
    <t>A-SCD-Q-200P-SS-N-050</t>
  </si>
  <si>
    <t>A-SCD-Q-200P-SS-N-075</t>
  </si>
  <si>
    <t>A-SCD-Q-200P-SS-N-100</t>
  </si>
  <si>
    <t>A-SCD-Q-200P-SS-N-150</t>
  </si>
  <si>
    <t>A-SCD-Q-200P-SS-N-200</t>
  </si>
  <si>
    <t>A-RED-D-080P-TH-N-010</t>
  </si>
  <si>
    <t>A-RED-D-120P-TH-N-010</t>
  </si>
  <si>
    <t>A-RED-D-080P-TH-N-020</t>
  </si>
  <si>
    <t>A-RED-D-120P-TH-N-020</t>
  </si>
  <si>
    <t>A-RED-D-080P-TH-N-030</t>
  </si>
  <si>
    <t>A-RED-D-120P-TH-N-030</t>
  </si>
  <si>
    <t>A-RED-D-080P-TH-N-050</t>
  </si>
  <si>
    <t>A-RED-D-120P-TH-N-050</t>
  </si>
  <si>
    <t>A-RED-D-200P-SS-N-010</t>
  </si>
  <si>
    <t>A-RED-D-200P-SS-N-020</t>
  </si>
  <si>
    <t>A-RED-D-200P-SS-N-030</t>
  </si>
  <si>
    <t>A-RED-D-200P-SS-N-050</t>
  </si>
  <si>
    <t>A-RED-D-200P-SS-N-075</t>
  </si>
  <si>
    <t>A-RED-D-200P-SS-N-100</t>
  </si>
  <si>
    <t>A-RED-D-200P-SS-N-150</t>
  </si>
  <si>
    <t>A-RED-D-200P-SS-N-200</t>
  </si>
  <si>
    <t>A-RED-T-200P-SS-N-010</t>
  </si>
  <si>
    <t>A-RED-T-200P-SS-N-020</t>
  </si>
  <si>
    <t>A-RED-T-200P-SS-N-030</t>
  </si>
  <si>
    <t>A-RED-T-200P-SS-N-050</t>
  </si>
  <si>
    <t>A-RED-T-200P-SS-N-075</t>
  </si>
  <si>
    <t>A-RED-T-200P-SS-N-100</t>
  </si>
  <si>
    <t>A-RED-T-200P-SS-N-150</t>
  </si>
  <si>
    <t>A-RED-T-200P-SS-N-200</t>
  </si>
  <si>
    <t>A-RED-Q-200P-SS-N-010</t>
  </si>
  <si>
    <t>A-RED-Q-200P-SS-N-020</t>
  </si>
  <si>
    <t>A-RED-Q-200P-SS-N-030</t>
  </si>
  <si>
    <t>A-RED-Q-200P-SS-N-050</t>
  </si>
  <si>
    <t>A-RED-Q-200P-SS-N-075</t>
  </si>
  <si>
    <t>A-RED-Q-200P-SS-N-100</t>
  </si>
  <si>
    <t>A-RED-Q-200P-SS-N-150</t>
  </si>
  <si>
    <t>A-RED-Q-200P-SS-N-200</t>
  </si>
  <si>
    <t>Please contact Amico Rep</t>
  </si>
  <si>
    <t>V-RVD-D-080P-TH-N-012</t>
  </si>
  <si>
    <t>V-RVD-D-080P-TH-N-020</t>
  </si>
  <si>
    <t>V-RVD-D-080P-TH-N-030</t>
  </si>
  <si>
    <t>V-RVD-D-080P-TH-N-048</t>
  </si>
  <si>
    <t>V-RVD-D-120P-TH-N-064</t>
  </si>
  <si>
    <t>V-RVD-D-120P-TH-N-089</t>
  </si>
  <si>
    <t>V-RVL-T-200P-SS-N-010</t>
  </si>
  <si>
    <t>V-RVL-T-200P-SS-N-015</t>
  </si>
  <si>
    <t>V-RVL-Q-200P-SS-N-010</t>
  </si>
  <si>
    <t>V-RVL-Q-200P-SS-N-015</t>
  </si>
  <si>
    <t>V-RVL-Q-200P-SS-N-020</t>
  </si>
  <si>
    <t>V-RVL-Q-200P-SS-N-030</t>
  </si>
  <si>
    <t>V-RVD-D-080P-TS-N-012</t>
  </si>
  <si>
    <t>V-RVD-D-080P-TS-N-020</t>
  </si>
  <si>
    <t>V-RVD-D-080P-TS-N-030</t>
  </si>
  <si>
    <t>V-RVD-D-080P-TS-N-048</t>
  </si>
  <si>
    <t>V-RVD-D-120P-TS-N-064</t>
  </si>
  <si>
    <t>V-RVD-D-120P-TS-N-089</t>
  </si>
  <si>
    <t>V-RVD-D-200P-SS-N-012</t>
  </si>
  <si>
    <t>V-RVD-D-200P-SS-N-020</t>
  </si>
  <si>
    <t>V-RVD-D-200P-SS-N-030</t>
  </si>
  <si>
    <t>V-RVD-D-200P-SS-N-048</t>
  </si>
  <si>
    <t>V-RVD-D-200P-SS-N-064</t>
  </si>
  <si>
    <t>V-RVD-D-200P-SS-N-089</t>
  </si>
  <si>
    <t>V-RVD-D-200P-SS-N-121</t>
  </si>
  <si>
    <t>V-RVD-D-200P-SS-N-177</t>
  </si>
  <si>
    <t>V-RVD-T-200P-SS-N-012</t>
  </si>
  <si>
    <t>V-RVD-T-200P-SS-N-020</t>
  </si>
  <si>
    <t>V-RVD-T-200P-SS-N-030</t>
  </si>
  <si>
    <t>V-RVD-T-200P-SS-N-048</t>
  </si>
  <si>
    <t>V-RVD-T-200P-SS-N-064</t>
  </si>
  <si>
    <t>V-RVD-T-200P-SS-N-089</t>
  </si>
  <si>
    <t>V-RVD-T-200P-SS-N-121</t>
  </si>
  <si>
    <t>V-RVD-T-200P-SS-N-177</t>
  </si>
  <si>
    <t>V-RVD-Q-200P-SS-N-012</t>
  </si>
  <si>
    <t>V-RVD-Q-200P-SS-N-020</t>
  </si>
  <si>
    <t>V-RVD-Q-200P-SS-N-030</t>
  </si>
  <si>
    <t>V-RVD-Q-200P-SS-N-048</t>
  </si>
  <si>
    <t>V-RVD-Q-200P-SS-N-064</t>
  </si>
  <si>
    <t>V-RVD-Q-200P-SS-N-089</t>
  </si>
  <si>
    <t>V-RVD-Q-200P-SS-N-121</t>
  </si>
  <si>
    <t>V-RVD-Q-200P-SS-N-177</t>
  </si>
  <si>
    <t>V-CCD-D-080P-TH-N-020</t>
  </si>
  <si>
    <t>V-CCD-D-080P-TH-N-030</t>
  </si>
  <si>
    <t>V-CCD-D-080P-TH-N-040</t>
  </si>
  <si>
    <t>V-CCD-D-080P-TH-N-054</t>
  </si>
  <si>
    <t>V-CCD-D-120P-TH-N-064</t>
  </si>
  <si>
    <t>V-CCD-D-120P-TH-N-075</t>
  </si>
  <si>
    <t>V-CCD-D-120P-TH-N-100</t>
  </si>
  <si>
    <t>V-CCD-D-080P-TS-N-020</t>
  </si>
  <si>
    <t>V-CCD-D-080P-TS-N-030</t>
  </si>
  <si>
    <t>V-CCD-D-080P-TS-N-040</t>
  </si>
  <si>
    <t>V-CCD-D-080P-TS-N-054</t>
  </si>
  <si>
    <t>V-CCD-D-120P-TS-N-064</t>
  </si>
  <si>
    <t>V-CCD-D-120P-TS-N-075</t>
  </si>
  <si>
    <t>V-CCD-D-120P-TS-N-100</t>
  </si>
  <si>
    <t>Parts</t>
  </si>
  <si>
    <t>Tech Support</t>
  </si>
  <si>
    <t>Project Management - USA</t>
  </si>
  <si>
    <t>Project Management - Canada</t>
  </si>
  <si>
    <t>Project Management - International</t>
  </si>
  <si>
    <t>Telephone</t>
  </si>
  <si>
    <t>1-877-462-6426</t>
  </si>
  <si>
    <t>1-888-770-6035</t>
  </si>
  <si>
    <t>E-MAIL</t>
  </si>
  <si>
    <t>as-usa@amico.com</t>
  </si>
  <si>
    <t>as-canada@amico.com</t>
  </si>
  <si>
    <t>as-intl@amico.com</t>
  </si>
  <si>
    <t>as-parts@amico.com</t>
  </si>
  <si>
    <t>as-techsupport@amico.com</t>
  </si>
  <si>
    <t>Amico Source Contact Information</t>
  </si>
  <si>
    <t>NFPA EQUIPMENT SIZING GUIDE - AIR COMPRESSOR SYSTEM</t>
  </si>
  <si>
    <t>NFPA EQUIPMENT SIZING GUIDE - VACUUM SYSTEM</t>
  </si>
  <si>
    <t>Location1: Critical*</t>
  </si>
  <si>
    <t>Location2: Non Critical*</t>
  </si>
  <si>
    <t>Location3: Support Gas*</t>
  </si>
  <si>
    <r>
      <t xml:space="preserve">3. </t>
    </r>
    <r>
      <rPr>
        <sz val="11"/>
        <rFont val="Arial"/>
        <family val="2"/>
      </rPr>
      <t>* Maybe used alone if you wish to only count outlets needed. You may change that field as you see fit.</t>
    </r>
  </si>
  <si>
    <t>Location1: Vac*</t>
  </si>
  <si>
    <t>* Maybe used alone if you wish to only count outlets needed. You may change that field as you see fit.</t>
  </si>
  <si>
    <t>Simultaneous Use %</t>
  </si>
  <si>
    <t>http://www.amico.com/sites/default/files/product/downloads/nfpa_duplex_scd_horizontal_tank_mount.pdf</t>
  </si>
  <si>
    <t>http://www.amico.com/sites/default/files/product/downloads/nfpa_duplex_scd_modular_stack_mount.pdf</t>
  </si>
  <si>
    <t>http://www.amico.com/sites/default/files/product/downloads/nfpa_triplex_scd_modular_stack_mount.pdf</t>
  </si>
  <si>
    <t>http://www.amico.com/sites/default/files/product/downloads/nfpa_quadraplex_scd_modular_stack_mount.pdf</t>
  </si>
  <si>
    <t>http://www.amico.com/sites/default/files/product/downloads/nfpa_duplex_red_modular_stack_mount.pdf</t>
  </si>
  <si>
    <t>http://www.amico.com/sites/default/files/product/downloads/nfpa_duplex_red_horizontal_tank_mount.pdf</t>
  </si>
  <si>
    <t>http://www.amico.com/sites/default/files/product/downloads/nfpa_triplex_red_modular_stack_mount.pdf</t>
  </si>
  <si>
    <t>http://www.amico.com/sites/default/files/product/downloads/nfpa_quadruplex_red_modular_stack_mount.pdf</t>
  </si>
  <si>
    <t>http://www.amico.com/sites/default/files/products/as_dr_nfpa_lubricated_rotary_vane_vac_dup_horiz.pdf</t>
  </si>
  <si>
    <t>http://www.amico.com/sites/default/files/products/as_dr_nfpa_lubricated_rotary_vane_vac_dup_vert.pdf</t>
  </si>
  <si>
    <t>http://www.amico.com/sites/default/files/products/as_dr_nfpa_lubricated_rotary_vane_vac_dup_mod.pdf</t>
  </si>
  <si>
    <t>http://www.amico.com/sites/default/files/products/as_dr_nfpa_lubricated_rotary_vane_vac_tri.pdf</t>
  </si>
  <si>
    <t>http://www.amico.com/sites/default/files/products/as_dr_nfpa_lubricated_rotary_vane_vac_quad.pdf</t>
  </si>
  <si>
    <t>http://www.amico.com/sites/default/files/products/as_dr_nfpa_dry_rotary_vane_vac_dup_horiz.pdf</t>
  </si>
  <si>
    <t>http://www.amico.com/sites/default/files/products/as_dr_nfpa_dry_rotary_vane_vac_dup_vert.pdf</t>
  </si>
  <si>
    <t>http://www.amico.com/sites/default/files/products/as_dr_nfpa_dry_rotary_vane_vac_dup_mod_bch.pdf</t>
  </si>
  <si>
    <t>http://www.amico.com/sites/default/files/products/as_dr_nfpa_dry_rotary_vane_vac_tri_bch.pdf</t>
  </si>
  <si>
    <t>http://www.amico.com/sites/default/files/product/downloads/as_dr_nfpa_dry_rotary_vane_vac_quad_bch.pdf</t>
  </si>
  <si>
    <t>http://www.amico.com/sites/default/files/products/as_dr_nfpa_contactess_vac_dup_horiz.pdf</t>
  </si>
  <si>
    <t>http://www.amico.com/sites/default/files/products/as_dr_nfpa_contactless_vac_dup_vert.pdf</t>
  </si>
  <si>
    <t>http://www.amico.com/sites/default/files/products/as_dr_nfpa_contactless_vac_dup_mod.pdf</t>
  </si>
  <si>
    <t>http://www.amico.com/sites/default/files/products/as_dr_nfpa_contactless_vac_tri.pdf</t>
  </si>
  <si>
    <t>http://www.amico.com/sites/default/files/products/as_dr_nfpa_contactless_vac_quad.pdf</t>
  </si>
  <si>
    <r>
      <t xml:space="preserve">1. </t>
    </r>
    <r>
      <rPr>
        <sz val="11"/>
        <rFont val="Arial"/>
        <family val="2"/>
      </rPr>
      <t>The SCFM above is based on a peak OUTLET demand of 50 psi. Air compressors operate at 100 psi. When sizing a compressor, you MUST</t>
    </r>
  </si>
  <si>
    <r>
      <t xml:space="preserve">2. </t>
    </r>
    <r>
      <rPr>
        <sz val="11"/>
        <rFont val="Arial"/>
        <family val="2"/>
      </rPr>
      <t>Air outlets in labs used for analysis, research or teaching should be supplied by a seperated compressed air system, not medical air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</si>
</sst>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indexed="63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1"/>
      <color indexed="9"/>
      <name val="Arial"/>
      <family val="2"/>
    </font>
    <font>
      <b/>
      <sz val="11"/>
      <color indexed="30"/>
      <name val="Arial"/>
      <family val="2"/>
    </font>
    <font>
      <sz val="11"/>
      <color indexed="6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30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rgb="FF0066CC"/>
      <name val="Arial"/>
      <family val="2"/>
    </font>
    <font>
      <b/>
      <sz val="14"/>
      <color rgb="FF0066CC"/>
      <name val="Arial"/>
      <family val="2"/>
    </font>
    <font>
      <b/>
      <u/>
      <sz val="11"/>
      <color theme="8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</fills>
  <borders count="3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/>
      <right style="thin">
        <color indexed="3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0066CC"/>
      </left>
      <right/>
      <top/>
      <bottom/>
      <diagonal/>
    </border>
    <border>
      <left/>
      <right style="thin">
        <color rgb="FF0066CC"/>
      </right>
      <top/>
      <bottom/>
      <diagonal/>
    </border>
    <border>
      <left/>
      <right style="thin">
        <color rgb="FF0066CC"/>
      </right>
      <top style="thin">
        <color indexed="30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/>
      <diagonal/>
    </border>
    <border>
      <left style="thin">
        <color rgb="FF0066CC"/>
      </left>
      <right style="thin">
        <color rgb="FF0066CC"/>
      </right>
      <top/>
      <bottom/>
      <diagonal/>
    </border>
    <border>
      <left style="thin">
        <color rgb="FF0066CC"/>
      </left>
      <right/>
      <top style="thin">
        <color rgb="FF0066CC"/>
      </top>
      <bottom/>
      <diagonal/>
    </border>
    <border>
      <left style="thin">
        <color rgb="FF0066CC"/>
      </left>
      <right/>
      <top/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indexed="30"/>
      </top>
      <bottom style="thin">
        <color rgb="FF0066CC"/>
      </bottom>
      <diagonal/>
    </border>
    <border>
      <left style="thin">
        <color indexed="30"/>
      </left>
      <right/>
      <top style="thin">
        <color rgb="FF0066CC"/>
      </top>
      <bottom/>
      <diagonal/>
    </border>
    <border>
      <left style="thin">
        <color indexed="30"/>
      </left>
      <right/>
      <top/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indexed="9"/>
      </bottom>
      <diagonal/>
    </border>
    <border>
      <left style="thin">
        <color rgb="FF0066CC"/>
      </left>
      <right style="thin">
        <color rgb="FF0066CC"/>
      </right>
      <top style="thin">
        <color indexed="9"/>
      </top>
      <bottom/>
      <diagonal/>
    </border>
    <border>
      <left style="thin">
        <color rgb="FF0066CC"/>
      </left>
      <right style="thin">
        <color rgb="FF0066CC"/>
      </right>
      <top style="thin">
        <color theme="0"/>
      </top>
      <bottom/>
      <diagonal/>
    </border>
    <border>
      <left style="thin">
        <color rgb="FF0066CC"/>
      </left>
      <right style="thin">
        <color rgb="FF0066CC"/>
      </right>
      <top style="thin">
        <color theme="0"/>
      </top>
      <bottom style="thin">
        <color theme="0"/>
      </bottom>
      <diagonal/>
    </border>
    <border>
      <left style="thin">
        <color rgb="FF0066CC"/>
      </left>
      <right style="thin">
        <color rgb="FF0066CC"/>
      </right>
      <top/>
      <bottom style="thin">
        <color theme="0"/>
      </bottom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66CC"/>
      </right>
      <top style="thin">
        <color theme="0"/>
      </top>
      <bottom/>
      <diagonal/>
    </border>
    <border>
      <left/>
      <right style="thin">
        <color rgb="FF0066CC"/>
      </right>
      <top/>
      <bottom style="thin">
        <color rgb="FF0066CC"/>
      </bottom>
      <diagonal/>
    </border>
    <border>
      <left/>
      <right style="thin">
        <color rgb="FF0066CC"/>
      </right>
      <top style="thin">
        <color rgb="FF0066CC"/>
      </top>
      <bottom/>
      <diagonal/>
    </border>
    <border>
      <left/>
      <right/>
      <top style="thin">
        <color rgb="FF0066CC"/>
      </top>
      <bottom/>
      <diagonal/>
    </border>
    <border>
      <left style="thin">
        <color rgb="FF0066CC"/>
      </left>
      <right/>
      <top style="thin">
        <color rgb="FF0066CC"/>
      </top>
      <bottom style="thin">
        <color rgb="FF0066CC"/>
      </bottom>
      <diagonal/>
    </border>
    <border>
      <left/>
      <right/>
      <top style="thin">
        <color rgb="FF0066CC"/>
      </top>
      <bottom style="thin">
        <color rgb="FF0066CC"/>
      </bottom>
      <diagonal/>
    </border>
    <border>
      <left/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/>
      <top/>
      <bottom style="thin">
        <color rgb="FF0066CC"/>
      </bottom>
      <diagonal/>
    </border>
    <border>
      <left style="thin">
        <color rgb="FF0066CC"/>
      </left>
      <right/>
      <top style="thin">
        <color indexed="30"/>
      </top>
      <bottom style="thin">
        <color rgb="FF0066CC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7">
    <xf numFmtId="0" fontId="0" fillId="0" borderId="0" xfId="0"/>
    <xf numFmtId="2" fontId="2" fillId="0" borderId="1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3" fillId="0" borderId="0" xfId="0" quotePrefix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2" fontId="3" fillId="0" borderId="0" xfId="0" applyNumberFormat="1" applyFont="1" applyBorder="1" applyProtection="1"/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wrapText="1"/>
    </xf>
    <xf numFmtId="0" fontId="2" fillId="0" borderId="3" xfId="0" applyFont="1" applyFill="1" applyBorder="1" applyAlignment="1" applyProtection="1">
      <alignment wrapText="1"/>
    </xf>
    <xf numFmtId="0" fontId="6" fillId="0" borderId="8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2" fontId="2" fillId="0" borderId="0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wrapText="1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</xf>
    <xf numFmtId="0" fontId="2" fillId="0" borderId="17" xfId="0" applyFont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2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center"/>
      <protection locked="0"/>
    </xf>
    <xf numFmtId="9" fontId="2" fillId="2" borderId="24" xfId="0" applyNumberFormat="1" applyFont="1" applyFill="1" applyBorder="1" applyAlignment="1" applyProtection="1">
      <alignment horizontal="center"/>
      <protection locked="0"/>
    </xf>
    <xf numFmtId="2" fontId="2" fillId="0" borderId="25" xfId="0" applyNumberFormat="1" applyFont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7" fillId="0" borderId="27" xfId="0" applyFont="1" applyBorder="1" applyProtection="1"/>
    <xf numFmtId="0" fontId="2" fillId="2" borderId="2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wrapText="1"/>
    </xf>
    <xf numFmtId="0" fontId="2" fillId="0" borderId="28" xfId="0" applyFont="1" applyBorder="1" applyAlignment="1" applyProtection="1">
      <alignment wrapText="1"/>
    </xf>
    <xf numFmtId="0" fontId="2" fillId="0" borderId="2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2" xfId="0" applyFont="1" applyFill="1" applyBorder="1" applyAlignment="1" applyProtection="1"/>
    <xf numFmtId="0" fontId="2" fillId="0" borderId="21" xfId="0" applyFont="1" applyFill="1" applyBorder="1" applyAlignment="1" applyProtection="1">
      <alignment horizontal="center"/>
    </xf>
    <xf numFmtId="0" fontId="15" fillId="0" borderId="16" xfId="0" applyFont="1" applyBorder="1" applyAlignment="1" applyProtection="1">
      <alignment wrapText="1"/>
    </xf>
    <xf numFmtId="0" fontId="7" fillId="0" borderId="23" xfId="0" applyFont="1" applyBorder="1" applyProtection="1"/>
    <xf numFmtId="0" fontId="2" fillId="0" borderId="13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</xf>
    <xf numFmtId="0" fontId="6" fillId="0" borderId="35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right"/>
    </xf>
    <xf numFmtId="0" fontId="6" fillId="2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0" fontId="18" fillId="0" borderId="0" xfId="0" applyFont="1"/>
    <xf numFmtId="0" fontId="18" fillId="0" borderId="0" xfId="0" applyFont="1" applyProtection="1"/>
    <xf numFmtId="2" fontId="18" fillId="0" borderId="0" xfId="0" applyNumberFormat="1" applyFont="1" applyProtection="1"/>
    <xf numFmtId="0" fontId="19" fillId="0" borderId="0" xfId="1" applyFont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Protection="1"/>
    <xf numFmtId="0" fontId="18" fillId="0" borderId="0" xfId="0" applyFont="1" applyBorder="1"/>
    <xf numFmtId="0" fontId="18" fillId="0" borderId="0" xfId="0" applyFont="1" applyBorder="1" applyAlignment="1" applyProtection="1">
      <alignment horizontal="center"/>
    </xf>
    <xf numFmtId="49" fontId="18" fillId="0" borderId="0" xfId="0" applyNumberFormat="1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/>
    </xf>
    <xf numFmtId="0" fontId="18" fillId="0" borderId="30" xfId="0" applyFont="1" applyBorder="1" applyAlignment="1" applyProtection="1">
      <alignment horizontal="center"/>
      <protection locked="0"/>
    </xf>
    <xf numFmtId="0" fontId="18" fillId="0" borderId="31" xfId="0" applyFont="1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18" fillId="0" borderId="1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3" xfId="0" applyFont="1" applyBorder="1"/>
    <xf numFmtId="0" fontId="18" fillId="0" borderId="23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20" fillId="0" borderId="5" xfId="1" applyFont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19" fillId="0" borderId="0" xfId="1" applyFont="1" applyProtection="1"/>
    <xf numFmtId="0" fontId="18" fillId="0" borderId="0" xfId="0" applyFont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/>
    </xf>
    <xf numFmtId="0" fontId="18" fillId="0" borderId="29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18" fillId="0" borderId="0" xfId="0" applyFont="1" applyAlignment="1" applyProtection="1">
      <alignment wrapText="1"/>
    </xf>
    <xf numFmtId="0" fontId="18" fillId="0" borderId="12" xfId="0" applyFont="1" applyBorder="1" applyAlignment="1" applyProtection="1"/>
    <xf numFmtId="0" fontId="18" fillId="0" borderId="12" xfId="0" applyFont="1" applyBorder="1" applyAlignment="1" applyProtection="1">
      <alignment horizontal="center"/>
    </xf>
    <xf numFmtId="0" fontId="18" fillId="0" borderId="0" xfId="0" applyFont="1" applyBorder="1" applyProtection="1"/>
    <xf numFmtId="0" fontId="18" fillId="0" borderId="23" xfId="0" applyFont="1" applyBorder="1" applyAlignment="1" applyProtection="1">
      <alignment horizontal="center"/>
    </xf>
    <xf numFmtId="0" fontId="18" fillId="0" borderId="33" xfId="0" applyFont="1" applyBorder="1" applyAlignment="1" applyProtection="1">
      <alignment horizontal="center"/>
    </xf>
    <xf numFmtId="0" fontId="18" fillId="0" borderId="36" xfId="0" applyFont="1" applyBorder="1" applyAlignment="1" applyProtection="1">
      <alignment horizontal="center"/>
    </xf>
    <xf numFmtId="0" fontId="18" fillId="0" borderId="25" xfId="0" applyFont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18" fillId="0" borderId="25" xfId="0" applyFont="1" applyBorder="1" applyAlignment="1" applyProtection="1">
      <alignment horizontal="center"/>
    </xf>
    <xf numFmtId="0" fontId="18" fillId="0" borderId="37" xfId="0" applyFont="1" applyBorder="1" applyAlignment="1" applyProtection="1">
      <alignment horizontal="center"/>
    </xf>
    <xf numFmtId="0" fontId="20" fillId="0" borderId="0" xfId="1" applyFont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/>
    </xf>
    <xf numFmtId="0" fontId="21" fillId="4" borderId="0" xfId="0" applyFont="1" applyFill="1" applyBorder="1" applyAlignment="1" applyProtection="1">
      <alignment horizontal="center"/>
    </xf>
    <xf numFmtId="0" fontId="18" fillId="0" borderId="29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140154</xdr:rowOff>
    </xdr:to>
    <xdr:pic>
      <xdr:nvPicPr>
        <xdr:cNvPr id="1030" name="Picture 4">
          <a:extLst>
            <a:ext uri="{FF2B5EF4-FFF2-40B4-BE49-F238E27FC236}">
              <a16:creationId xmlns:a16="http://schemas.microsoft.com/office/drawing/2014/main" id="{D33FD3D1-4233-4405-BD19-0DC2891D7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296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990600</xdr:colOff>
      <xdr:row>4</xdr:row>
      <xdr:rowOff>130549</xdr:rowOff>
    </xdr:to>
    <xdr:pic>
      <xdr:nvPicPr>
        <xdr:cNvPr id="2054" name="Picture 4">
          <a:extLst>
            <a:ext uri="{FF2B5EF4-FFF2-40B4-BE49-F238E27FC236}">
              <a16:creationId xmlns:a16="http://schemas.microsoft.com/office/drawing/2014/main" id="{8ABE5BCD-0E3E-4522-B865-E2172B10D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867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mico.com/?download=files/product/drawings/as_dr_nfpa_lubricated_rotary_vane_vac_quad.pdf" TargetMode="External"/><Relationship Id="rId21" Type="http://schemas.openxmlformats.org/officeDocument/2006/relationships/hyperlink" Target="http://www.amico.com/?download=files/product/drawings/as_dr_nfpa_lubricated_rotary_vane_vac_quad.pdf" TargetMode="External"/><Relationship Id="rId42" Type="http://schemas.openxmlformats.org/officeDocument/2006/relationships/hyperlink" Target="http://www.amico.com/?download=files/product/drawings/as_dr_nfpa_dry_rotary_vane_vac_tri.pdf" TargetMode="External"/><Relationship Id="rId47" Type="http://schemas.openxmlformats.org/officeDocument/2006/relationships/hyperlink" Target="http://www.amico.com/" TargetMode="External"/><Relationship Id="rId63" Type="http://schemas.openxmlformats.org/officeDocument/2006/relationships/hyperlink" Target="http://www.amico.com/sites/default/files/products/as_dr_nfpa_dry_rotary_vane_vac_dup_mod_bch.pdf" TargetMode="External"/><Relationship Id="rId68" Type="http://schemas.openxmlformats.org/officeDocument/2006/relationships/hyperlink" Target="http://www.amico.com/sites/default/files/products/as_dr_nfpa_contactless_vac_dup_mod.pdf" TargetMode="External"/><Relationship Id="rId2" Type="http://schemas.openxmlformats.org/officeDocument/2006/relationships/hyperlink" Target="http://www.amico.com/?download=files/product/drawings/as_dr_nfpa_lubricated_rotary_vane_vac_tri.pdf" TargetMode="External"/><Relationship Id="rId16" Type="http://schemas.openxmlformats.org/officeDocument/2006/relationships/hyperlink" Target="http://www.amico.com/?download=files/product/drawings/as_dr_nfpa_lubricated_rotary_vane_vac_quad.pdf" TargetMode="External"/><Relationship Id="rId29" Type="http://schemas.openxmlformats.org/officeDocument/2006/relationships/hyperlink" Target="http://www.amico.com/?download=files/product/drawings/as_dr_nfpa_lubricated_rotary_vane_vac_quad.pdf" TargetMode="External"/><Relationship Id="rId11" Type="http://schemas.openxmlformats.org/officeDocument/2006/relationships/hyperlink" Target="http://www.amico.com/?download=files/product/drawings/as_dr_nfpa_lubricated_rotary_vane_vac_quad.pdf" TargetMode="External"/><Relationship Id="rId24" Type="http://schemas.openxmlformats.org/officeDocument/2006/relationships/hyperlink" Target="http://www.amico.com/?download=files/product/drawings/as_dr_nfpa_lubricated_rotary_vane_vac_quad.pdf" TargetMode="External"/><Relationship Id="rId32" Type="http://schemas.openxmlformats.org/officeDocument/2006/relationships/hyperlink" Target="http://www.amico.com/?download=files/product/drawings/as_dr_nfpa_lubricated_rotary_vane_vac_quad.pdf" TargetMode="External"/><Relationship Id="rId37" Type="http://schemas.openxmlformats.org/officeDocument/2006/relationships/hyperlink" Target="http://www.amico.com/" TargetMode="External"/><Relationship Id="rId40" Type="http://schemas.openxmlformats.org/officeDocument/2006/relationships/hyperlink" Target="http://www.amico.com/" TargetMode="External"/><Relationship Id="rId45" Type="http://schemas.openxmlformats.org/officeDocument/2006/relationships/hyperlink" Target="http://www.amico.com/?download=files/product/drawings/as_dr_nfpa_lubricated_rotary_vane_vac_quad.pdf" TargetMode="External"/><Relationship Id="rId53" Type="http://schemas.openxmlformats.org/officeDocument/2006/relationships/hyperlink" Target="mailto:as-intl@amico.com" TargetMode="External"/><Relationship Id="rId58" Type="http://schemas.openxmlformats.org/officeDocument/2006/relationships/hyperlink" Target="http://www.amico.com/sites/default/files/products/as_dr_nfpa_lubricated_rotary_vane_vac_dup_mod.pdf" TargetMode="External"/><Relationship Id="rId66" Type="http://schemas.openxmlformats.org/officeDocument/2006/relationships/hyperlink" Target="http://www.amico.com/sites/default/files/products/as_dr_nfpa_contactess_vac_dup_horiz.pdf" TargetMode="External"/><Relationship Id="rId5" Type="http://schemas.openxmlformats.org/officeDocument/2006/relationships/hyperlink" Target="http://www.amico.com/" TargetMode="External"/><Relationship Id="rId61" Type="http://schemas.openxmlformats.org/officeDocument/2006/relationships/hyperlink" Target="http://www.amico.com/sites/default/files/products/as_dr_nfpa_dry_rotary_vane_vac_dup_horiz.pdf" TargetMode="External"/><Relationship Id="rId19" Type="http://schemas.openxmlformats.org/officeDocument/2006/relationships/hyperlink" Target="http://www.amico.com/?download=files/product/drawings/as_dr_nfpa_lubricated_rotary_vane_vac_quad.pdf" TargetMode="External"/><Relationship Id="rId14" Type="http://schemas.openxmlformats.org/officeDocument/2006/relationships/hyperlink" Target="http://www.amico.com/?download=files/product/drawings/as_dr_nfpa_lubricated_rotary_vane_vac_quad.pdf" TargetMode="External"/><Relationship Id="rId22" Type="http://schemas.openxmlformats.org/officeDocument/2006/relationships/hyperlink" Target="http://www.amico.com/" TargetMode="External"/><Relationship Id="rId27" Type="http://schemas.openxmlformats.org/officeDocument/2006/relationships/hyperlink" Target="http://www.amico.com/?download=files/product/drawings/as_dr_nfpa_lubricated_rotary_vane_vac_quad.pdf" TargetMode="External"/><Relationship Id="rId30" Type="http://schemas.openxmlformats.org/officeDocument/2006/relationships/hyperlink" Target="http://www.amico.com/?download=files/product/drawings/as_dr_nfpa_dry_rotary_vane_vac_tri.pdf" TargetMode="External"/><Relationship Id="rId35" Type="http://schemas.openxmlformats.org/officeDocument/2006/relationships/hyperlink" Target="http://www.amico.com/?download=files/product/drawings/as_dr_nfpa_lubricated_rotary_vane_vac_quad.pdf" TargetMode="External"/><Relationship Id="rId43" Type="http://schemas.openxmlformats.org/officeDocument/2006/relationships/hyperlink" Target="http://www.amico.com/" TargetMode="External"/><Relationship Id="rId48" Type="http://schemas.openxmlformats.org/officeDocument/2006/relationships/hyperlink" Target="http://www.amico.com/" TargetMode="External"/><Relationship Id="rId56" Type="http://schemas.openxmlformats.org/officeDocument/2006/relationships/hyperlink" Target="http://www.amico.com/sites/default/files/products/as_dr_nfpa_lubricated_rotary_vane_vac_dup_horiz.pdf" TargetMode="External"/><Relationship Id="rId64" Type="http://schemas.openxmlformats.org/officeDocument/2006/relationships/hyperlink" Target="http://www.amico.com/sites/default/files/products/as_dr_nfpa_dry_rotary_vane_vac_tri_bch.pdf" TargetMode="External"/><Relationship Id="rId69" Type="http://schemas.openxmlformats.org/officeDocument/2006/relationships/hyperlink" Target="http://www.amico.com/sites/default/files/products/as_dr_nfpa_contactless_vac_tri.pdf" TargetMode="External"/><Relationship Id="rId8" Type="http://schemas.openxmlformats.org/officeDocument/2006/relationships/hyperlink" Target="http://www.amico.com/?download=files/product/drawings/as_dr_nfpa_lubricated_rotary_vane_vac_quad.pdf" TargetMode="External"/><Relationship Id="rId51" Type="http://schemas.openxmlformats.org/officeDocument/2006/relationships/hyperlink" Target="mailto:as-usa@amico.com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amico.com/" TargetMode="External"/><Relationship Id="rId12" Type="http://schemas.openxmlformats.org/officeDocument/2006/relationships/hyperlink" Target="http://www.amico.com/?download=files/product/drawings/as_dr_nfpa_lubricated_rotary_vane_vac_quad.pdf" TargetMode="External"/><Relationship Id="rId17" Type="http://schemas.openxmlformats.org/officeDocument/2006/relationships/hyperlink" Target="http://www.amico.com/?download=files/product/drawings/as_dr_nfpa_lubricated_rotary_vane_vac_quad.pdf" TargetMode="External"/><Relationship Id="rId25" Type="http://schemas.openxmlformats.org/officeDocument/2006/relationships/hyperlink" Target="http://www.amico.com/" TargetMode="External"/><Relationship Id="rId33" Type="http://schemas.openxmlformats.org/officeDocument/2006/relationships/hyperlink" Target="http://www.amico.com/?download=files/product/drawings/as_dr_nfpa_dry_rotary_vane_vac_tri.pdf" TargetMode="External"/><Relationship Id="rId38" Type="http://schemas.openxmlformats.org/officeDocument/2006/relationships/hyperlink" Target="http://www.amico.com/?download=files/product/drawings/as_dr_nfpa_lubricated_rotary_vane_vac_quad.pdf" TargetMode="External"/><Relationship Id="rId46" Type="http://schemas.openxmlformats.org/officeDocument/2006/relationships/hyperlink" Target="http://www.amico.com/?download=files/product/drawings/as_dr_nfpa_contact_less_claw_vac_pump_tri.pdf" TargetMode="External"/><Relationship Id="rId59" Type="http://schemas.openxmlformats.org/officeDocument/2006/relationships/hyperlink" Target="http://www.amico.com/sites/default/files/products/as_dr_nfpa_lubricated_rotary_vane_vac_tri.pdf" TargetMode="External"/><Relationship Id="rId67" Type="http://schemas.openxmlformats.org/officeDocument/2006/relationships/hyperlink" Target="http://www.amico.com/sites/default/files/products/as_dr_nfpa_contactless_vac_dup_vert.pdf" TargetMode="External"/><Relationship Id="rId20" Type="http://schemas.openxmlformats.org/officeDocument/2006/relationships/hyperlink" Target="http://www.amico.com/?download=files/product/drawings/as_dr_nfpa_lubricated_rotary_vane_vac_quad.pdf" TargetMode="External"/><Relationship Id="rId41" Type="http://schemas.openxmlformats.org/officeDocument/2006/relationships/hyperlink" Target="http://www.amico.com/?download=files/product/drawings/as_dr_nfpa_lubricated_rotary_vane_vac_quad.pdf" TargetMode="External"/><Relationship Id="rId54" Type="http://schemas.openxmlformats.org/officeDocument/2006/relationships/hyperlink" Target="mailto:as-parts@amico.com" TargetMode="External"/><Relationship Id="rId62" Type="http://schemas.openxmlformats.org/officeDocument/2006/relationships/hyperlink" Target="http://www.amico.com/sites/default/files/products/as_dr_nfpa_dry_rotary_vane_vac_dup_vert.pdf" TargetMode="External"/><Relationship Id="rId70" Type="http://schemas.openxmlformats.org/officeDocument/2006/relationships/hyperlink" Target="http://www.amico.com/sites/default/files/products/as_dr_nfpa_contactless_vac_quad.pdf" TargetMode="External"/><Relationship Id="rId1" Type="http://schemas.openxmlformats.org/officeDocument/2006/relationships/hyperlink" Target="http://www.amico.com/" TargetMode="External"/><Relationship Id="rId6" Type="http://schemas.openxmlformats.org/officeDocument/2006/relationships/hyperlink" Target="http://www.amico.com/" TargetMode="External"/><Relationship Id="rId15" Type="http://schemas.openxmlformats.org/officeDocument/2006/relationships/hyperlink" Target="http://www.amico.com/?download=files/product/drawings/as_dr_nfpa_lubricated_rotary_vane_vac_quad.pdf" TargetMode="External"/><Relationship Id="rId23" Type="http://schemas.openxmlformats.org/officeDocument/2006/relationships/hyperlink" Target="http://www.amico.com/?download=files/product/drawings/as_dr_nfpa_lubricated_rotary_vane_vac_quad.pdf" TargetMode="External"/><Relationship Id="rId28" Type="http://schemas.openxmlformats.org/officeDocument/2006/relationships/hyperlink" Target="http://www.amico.com/" TargetMode="External"/><Relationship Id="rId36" Type="http://schemas.openxmlformats.org/officeDocument/2006/relationships/hyperlink" Target="http://www.amico.com/?download=files/product/drawings/as_dr_nfpa_dry_rotary_vane_vac_tri.pdf" TargetMode="External"/><Relationship Id="rId49" Type="http://schemas.openxmlformats.org/officeDocument/2006/relationships/hyperlink" Target="http://www.amico.com/" TargetMode="External"/><Relationship Id="rId57" Type="http://schemas.openxmlformats.org/officeDocument/2006/relationships/hyperlink" Target="http://www.amico.com/sites/default/files/products/as_dr_nfpa_lubricated_rotary_vane_vac_dup_vert.pdf" TargetMode="External"/><Relationship Id="rId10" Type="http://schemas.openxmlformats.org/officeDocument/2006/relationships/hyperlink" Target="http://www.amico.com/?download=files/product/drawings/as_dr_nfpa_lubricated_rotary_vane_vac_quad.pdf" TargetMode="External"/><Relationship Id="rId31" Type="http://schemas.openxmlformats.org/officeDocument/2006/relationships/hyperlink" Target="http://www.amico.com/" TargetMode="External"/><Relationship Id="rId44" Type="http://schemas.openxmlformats.org/officeDocument/2006/relationships/hyperlink" Target="http://www.amico.com/" TargetMode="External"/><Relationship Id="rId52" Type="http://schemas.openxmlformats.org/officeDocument/2006/relationships/hyperlink" Target="mailto:as-canada@amico.com" TargetMode="External"/><Relationship Id="rId60" Type="http://schemas.openxmlformats.org/officeDocument/2006/relationships/hyperlink" Target="http://www.amico.com/sites/default/files/products/as_dr_nfpa_lubricated_rotary_vane_vac_quad.pdf" TargetMode="External"/><Relationship Id="rId65" Type="http://schemas.openxmlformats.org/officeDocument/2006/relationships/hyperlink" Target="http://www.amico.com/sites/default/files/product/downloads/as_dr_nfpa_dry_rotary_vane_vac_quad_bch.pdf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http://www.amico.com/" TargetMode="External"/><Relationship Id="rId9" Type="http://schemas.openxmlformats.org/officeDocument/2006/relationships/hyperlink" Target="http://www.amico.com/?download=files/product/drawings/as_dr_nfpa_lubricated_rotary_vane_vac_quad.pdf" TargetMode="External"/><Relationship Id="rId13" Type="http://schemas.openxmlformats.org/officeDocument/2006/relationships/hyperlink" Target="http://www.amico.com/?download=files/product/drawings/as_dr_nfpa_lubricated_rotary_vane_vac_quad.pdf" TargetMode="External"/><Relationship Id="rId18" Type="http://schemas.openxmlformats.org/officeDocument/2006/relationships/hyperlink" Target="http://www.amico.com/?download=files/product/drawings/as_dr_nfpa_lubricated_rotary_vane_vac_quad.pdf" TargetMode="External"/><Relationship Id="rId39" Type="http://schemas.openxmlformats.org/officeDocument/2006/relationships/hyperlink" Target="http://www.amico.com/?download=files/product/drawings/as_dr_nfpa_dry_rotary_vane_vac_tri.pdf" TargetMode="External"/><Relationship Id="rId34" Type="http://schemas.openxmlformats.org/officeDocument/2006/relationships/hyperlink" Target="http://www.amico.com/" TargetMode="External"/><Relationship Id="rId50" Type="http://schemas.openxmlformats.org/officeDocument/2006/relationships/hyperlink" Target="http://www.amico.com/?download=files/product/drawings/as_dr_nfpa_contact_less_claw_vac_pump_quad.pdf" TargetMode="External"/><Relationship Id="rId55" Type="http://schemas.openxmlformats.org/officeDocument/2006/relationships/hyperlink" Target="mailto:as-techsupport@amico.com" TargetMode="External"/><Relationship Id="rId7" Type="http://schemas.openxmlformats.org/officeDocument/2006/relationships/hyperlink" Target="http://www.amico.com/?download=files/product/drawings/as_dr_nfpa_lubricated_rotary_vane_vac_quad.pdf" TargetMode="External"/><Relationship Id="rId71" Type="http://schemas.openxmlformats.org/officeDocument/2006/relationships/hyperlink" Target="http://www.amico.com/?download=files/product/drawings/as_dr_nfpa_contact_less_claw_vac_pump_quad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ico.com/" TargetMode="External"/><Relationship Id="rId13" Type="http://schemas.openxmlformats.org/officeDocument/2006/relationships/hyperlink" Target="http://www.amico.com/" TargetMode="External"/><Relationship Id="rId18" Type="http://schemas.openxmlformats.org/officeDocument/2006/relationships/hyperlink" Target="mailto:as-parts@amico.com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amico.com/sites/default/files/product/downloads/nfpa_triplex_scd_modular_stack_mount.pdf" TargetMode="External"/><Relationship Id="rId21" Type="http://schemas.openxmlformats.org/officeDocument/2006/relationships/hyperlink" Target="http://www.amico.com/sites/default/files/product/downloads/nfpa_duplex_scd_modular_stack_mount.pdf" TargetMode="External"/><Relationship Id="rId7" Type="http://schemas.openxmlformats.org/officeDocument/2006/relationships/hyperlink" Target="http://www.amico.com/" TargetMode="External"/><Relationship Id="rId12" Type="http://schemas.openxmlformats.org/officeDocument/2006/relationships/hyperlink" Target="http://www.amico.com/sites/default/files/product/downloads/nfpa_triplex_red_modular_stack_mount.pdf" TargetMode="External"/><Relationship Id="rId17" Type="http://schemas.openxmlformats.org/officeDocument/2006/relationships/hyperlink" Target="mailto:as-intl@amico.com" TargetMode="External"/><Relationship Id="rId25" Type="http://schemas.openxmlformats.org/officeDocument/2006/relationships/hyperlink" Target="http://www.amico.com/sites/default/files/product/downloads/nfpa_quadruplex_red_modular_stack_mount.pdf" TargetMode="External"/><Relationship Id="rId2" Type="http://schemas.openxmlformats.org/officeDocument/2006/relationships/hyperlink" Target="http://www.amico.com/?download=files/product/drawings/as_dr_nfpa_scroll_compressor_dup_mod.pdf" TargetMode="External"/><Relationship Id="rId16" Type="http://schemas.openxmlformats.org/officeDocument/2006/relationships/hyperlink" Target="mailto:as-canada@amico.com" TargetMode="External"/><Relationship Id="rId20" Type="http://schemas.openxmlformats.org/officeDocument/2006/relationships/hyperlink" Target="http://www.amico.com/sites/default/files/product/downloads/nfpa_duplex_scd_horizontal_tank_mount.pdf" TargetMode="External"/><Relationship Id="rId1" Type="http://schemas.openxmlformats.org/officeDocument/2006/relationships/hyperlink" Target="http://www.amico.com/" TargetMode="External"/><Relationship Id="rId6" Type="http://schemas.openxmlformats.org/officeDocument/2006/relationships/hyperlink" Target="http://www.amico.com/" TargetMode="External"/><Relationship Id="rId11" Type="http://schemas.openxmlformats.org/officeDocument/2006/relationships/hyperlink" Target="http://www.amico.com/?download=files/product/drawings/as_dr_nfpa_recip_compressor_tri.pdf" TargetMode="External"/><Relationship Id="rId24" Type="http://schemas.openxmlformats.org/officeDocument/2006/relationships/hyperlink" Target="http://www.amico.com/sites/default/files/product/downloads/nfpa_duplex_red_horizontal_tank_mount.pdf" TargetMode="External"/><Relationship Id="rId5" Type="http://schemas.openxmlformats.org/officeDocument/2006/relationships/hyperlink" Target="http://www.amico.com/?download=files/product/drawings/as_dr_nfpa_scroll_compressor_quad.pdf" TargetMode="External"/><Relationship Id="rId15" Type="http://schemas.openxmlformats.org/officeDocument/2006/relationships/hyperlink" Target="mailto:as-usa@amico.com" TargetMode="External"/><Relationship Id="rId23" Type="http://schemas.openxmlformats.org/officeDocument/2006/relationships/hyperlink" Target="http://www.amico.com/sites/default/files/product/downloads/nfpa_duplex_red_modular_stack_mount.pdf" TargetMode="External"/><Relationship Id="rId10" Type="http://schemas.openxmlformats.org/officeDocument/2006/relationships/hyperlink" Target="http://www.amico.com/" TargetMode="External"/><Relationship Id="rId19" Type="http://schemas.openxmlformats.org/officeDocument/2006/relationships/hyperlink" Target="mailto:as-techsupport@amico.com" TargetMode="External"/><Relationship Id="rId4" Type="http://schemas.openxmlformats.org/officeDocument/2006/relationships/hyperlink" Target="http://www.amico.com/?download=files/product/drawings/as_dr_nfpa_scroll_compressor_quad.pdf" TargetMode="External"/><Relationship Id="rId9" Type="http://schemas.openxmlformats.org/officeDocument/2006/relationships/hyperlink" Target="http://www.amico.com/" TargetMode="External"/><Relationship Id="rId14" Type="http://schemas.openxmlformats.org/officeDocument/2006/relationships/hyperlink" Target="http://www.amico.com/" TargetMode="External"/><Relationship Id="rId22" Type="http://schemas.openxmlformats.org/officeDocument/2006/relationships/hyperlink" Target="http://www.amico.com/sites/default/files/product/downloads/nfpa_quadraplex_scd_modular_stack_mount.pdf" TargetMode="External"/><Relationship Id="rId27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89"/>
  <sheetViews>
    <sheetView tabSelected="1" topLeftCell="A41" zoomScaleNormal="100" zoomScaleSheetLayoutView="100" workbookViewId="0">
      <selection activeCell="C21" sqref="C21"/>
    </sheetView>
  </sheetViews>
  <sheetFormatPr defaultRowHeight="14.25" x14ac:dyDescent="0.2"/>
  <cols>
    <col min="1" max="1" width="9.140625" style="161"/>
    <col min="2" max="2" width="34.7109375" style="161" customWidth="1"/>
    <col min="3" max="3" width="20.28515625" style="161" customWidth="1"/>
    <col min="4" max="4" width="12.85546875" style="161" customWidth="1"/>
    <col min="5" max="5" width="15.5703125" style="161" customWidth="1"/>
    <col min="6" max="6" width="15.85546875" style="161" customWidth="1"/>
    <col min="7" max="7" width="15" style="161" customWidth="1"/>
    <col min="8" max="8" width="13.85546875" style="161" customWidth="1"/>
    <col min="9" max="26" width="9.140625" style="161"/>
    <col min="27" max="32" width="9.140625" style="161" customWidth="1"/>
    <col min="33" max="33" width="9.140625" style="161" hidden="1" customWidth="1"/>
    <col min="34" max="34" width="25.28515625" style="161" hidden="1" customWidth="1"/>
    <col min="35" max="35" width="25.85546875" style="161" hidden="1" customWidth="1"/>
    <col min="36" max="36" width="25.5703125" style="161" hidden="1" customWidth="1"/>
    <col min="37" max="37" width="35.28515625" style="161" hidden="1" customWidth="1"/>
    <col min="38" max="45" width="0" style="161" hidden="1" customWidth="1"/>
    <col min="46" max="16384" width="9.140625" style="161"/>
  </cols>
  <sheetData>
    <row r="1" spans="1:44" s="161" customFormat="1" x14ac:dyDescent="0.2">
      <c r="A1" s="159"/>
      <c r="B1" s="159"/>
      <c r="C1" s="159"/>
      <c r="D1" s="159"/>
      <c r="E1" s="159"/>
      <c r="F1" s="159"/>
      <c r="G1" s="159"/>
      <c r="H1" s="160"/>
      <c r="I1" s="160"/>
      <c r="J1" s="160"/>
      <c r="K1" s="160"/>
      <c r="L1" s="160"/>
      <c r="M1" s="160"/>
      <c r="N1" s="160"/>
      <c r="AA1" s="3"/>
      <c r="AB1" s="3" t="s">
        <v>10</v>
      </c>
      <c r="AC1" s="3"/>
      <c r="AD1" s="3"/>
      <c r="AG1" s="162"/>
      <c r="AH1" s="3" t="s">
        <v>42</v>
      </c>
      <c r="AI1" s="3" t="s">
        <v>41</v>
      </c>
      <c r="AJ1" s="3" t="s">
        <v>9</v>
      </c>
      <c r="AK1" s="3"/>
      <c r="AL1" s="3"/>
      <c r="AM1" s="3"/>
      <c r="AN1" s="3"/>
      <c r="AO1" s="3"/>
      <c r="AP1" s="77"/>
      <c r="AQ1" s="77"/>
      <c r="AR1" s="3"/>
    </row>
    <row r="2" spans="1:44" s="161" customFormat="1" x14ac:dyDescent="0.2">
      <c r="A2" s="159"/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AA2" s="3"/>
      <c r="AB2" s="77" t="s">
        <v>11</v>
      </c>
      <c r="AC2" s="77" t="s">
        <v>12</v>
      </c>
      <c r="AD2" s="4" t="s">
        <v>13</v>
      </c>
      <c r="AG2" s="162" t="s">
        <v>200</v>
      </c>
      <c r="AH2" s="163">
        <f>MATCH($G$63,AI2:AI9)+1</f>
        <v>2</v>
      </c>
      <c r="AI2" s="3">
        <v>0</v>
      </c>
      <c r="AJ2" s="13" t="s">
        <v>15</v>
      </c>
      <c r="AK2" s="164" t="s">
        <v>343</v>
      </c>
      <c r="AL2" s="77"/>
      <c r="AM2" s="77"/>
      <c r="AN2" s="77"/>
      <c r="AO2" s="77"/>
      <c r="AP2" s="77"/>
      <c r="AQ2" s="77"/>
      <c r="AR2" s="77"/>
    </row>
    <row r="3" spans="1:44" s="161" customFormat="1" x14ac:dyDescent="0.2">
      <c r="A3" s="159"/>
      <c r="B3" s="159"/>
      <c r="C3" s="159"/>
      <c r="D3" s="159"/>
      <c r="E3" s="159"/>
      <c r="F3" s="159"/>
      <c r="G3" s="159"/>
      <c r="H3" s="160"/>
      <c r="I3" s="160"/>
      <c r="J3" s="160"/>
      <c r="K3" s="160"/>
      <c r="L3" s="160"/>
      <c r="M3" s="160"/>
      <c r="N3" s="160"/>
      <c r="AA3" s="5">
        <f>HLOOKUP(AB3,AB3:AB14,MATCH(G62,AB3:AB14,1))</f>
        <v>0</v>
      </c>
      <c r="AB3" s="3">
        <v>0</v>
      </c>
      <c r="AC3" s="6">
        <f>(10.92*AD3)/(29.92*(AD3-19))</f>
        <v>0.99999999999999978</v>
      </c>
      <c r="AD3" s="3">
        <v>29.92</v>
      </c>
      <c r="AF3" s="7"/>
      <c r="AG3" s="162"/>
      <c r="AH3" s="9" t="str">
        <f>INDEX(AI2:AK10,AH2,2)</f>
        <v>V-RVL-D-080P-TH-N-010</v>
      </c>
      <c r="AI3" s="3">
        <v>5.5</v>
      </c>
      <c r="AJ3" s="13" t="s">
        <v>15</v>
      </c>
      <c r="AK3" s="165" t="str">
        <f t="shared" ref="AK3:AK9" si="0">AK2</f>
        <v>http://www.amico.com/sites/default/files/products/as_dr_nfpa_lubricated_rotary_vane_vac_dup_horiz.pdf</v>
      </c>
      <c r="AL3" s="3"/>
      <c r="AM3" s="3"/>
      <c r="AN3" s="3"/>
      <c r="AO3" s="3"/>
      <c r="AP3" s="8"/>
      <c r="AQ3" s="3"/>
      <c r="AR3" s="3"/>
    </row>
    <row r="4" spans="1:44" s="161" customFormat="1" x14ac:dyDescent="0.2">
      <c r="A4" s="159"/>
      <c r="B4" s="159"/>
      <c r="C4" s="159"/>
      <c r="D4" s="159"/>
      <c r="E4" s="159"/>
      <c r="F4" s="159"/>
      <c r="G4" s="159"/>
      <c r="H4" s="160"/>
      <c r="I4" s="160"/>
      <c r="J4" s="160"/>
      <c r="K4" s="160"/>
      <c r="L4" s="160"/>
      <c r="M4" s="160"/>
      <c r="N4" s="160"/>
      <c r="AA4" s="5">
        <f>VLOOKUP(AA3,AB3:AC14,2)</f>
        <v>0.99999999999999978</v>
      </c>
      <c r="AB4" s="3">
        <v>500</v>
      </c>
      <c r="AC4" s="6">
        <f>(10.92*AD4)/(29.92*(AD4-19))</f>
        <v>1.0191706185046916</v>
      </c>
      <c r="AD4" s="3">
        <v>29.6</v>
      </c>
      <c r="AF4" s="7"/>
      <c r="AG4" s="162"/>
      <c r="AH4" s="166" t="str">
        <f>HYPERLINK(INDEX(AI2:AK10,AH2,3))</f>
        <v>http://www.amico.com/sites/default/files/products/as_dr_nfpa_lubricated_rotary_vane_vac_dup_horiz.pdf</v>
      </c>
      <c r="AI4" s="10">
        <v>7</v>
      </c>
      <c r="AJ4" s="13" t="s">
        <v>17</v>
      </c>
      <c r="AK4" s="165" t="str">
        <f t="shared" si="0"/>
        <v>http://www.amico.com/sites/default/files/products/as_dr_nfpa_lubricated_rotary_vane_vac_dup_horiz.pdf</v>
      </c>
      <c r="AL4" s="3"/>
      <c r="AM4" s="3"/>
      <c r="AN4" s="3"/>
      <c r="AO4" s="3"/>
      <c r="AP4" s="8"/>
      <c r="AQ4" s="3"/>
      <c r="AR4" s="3"/>
    </row>
    <row r="5" spans="1:44" s="161" customFormat="1" x14ac:dyDescent="0.2">
      <c r="A5" s="159"/>
      <c r="B5" s="159"/>
      <c r="C5" s="159"/>
      <c r="D5" s="159"/>
      <c r="E5" s="159"/>
      <c r="F5" s="159"/>
      <c r="G5" s="159"/>
      <c r="H5" s="167"/>
      <c r="I5" s="160"/>
      <c r="J5" s="160"/>
      <c r="K5" s="160"/>
      <c r="L5" s="160"/>
      <c r="M5" s="160"/>
      <c r="N5" s="160"/>
      <c r="AA5" s="3"/>
      <c r="AB5" s="3">
        <v>1000</v>
      </c>
      <c r="AC5" s="6">
        <f t="shared" ref="AC5:AC11" si="1">(10.92*AD5)/(29.92*(AD5-19))</f>
        <v>1.0584224598930481</v>
      </c>
      <c r="AD5" s="3">
        <v>29</v>
      </c>
      <c r="AF5" s="7"/>
      <c r="AH5" s="3"/>
      <c r="AI5" s="11">
        <v>11</v>
      </c>
      <c r="AJ5" s="14" t="s">
        <v>18</v>
      </c>
      <c r="AK5" s="165" t="str">
        <f t="shared" si="0"/>
        <v>http://www.amico.com/sites/default/files/products/as_dr_nfpa_lubricated_rotary_vane_vac_dup_horiz.pdf</v>
      </c>
      <c r="AL5" s="3"/>
      <c r="AM5" s="3"/>
      <c r="AN5" s="3"/>
      <c r="AO5" s="3"/>
      <c r="AP5" s="8"/>
      <c r="AQ5" s="3"/>
      <c r="AR5" s="3"/>
    </row>
    <row r="6" spans="1:44" s="161" customFormat="1" x14ac:dyDescent="0.2">
      <c r="A6" s="168"/>
      <c r="B6" s="168"/>
      <c r="C6" s="168"/>
      <c r="D6" s="168"/>
      <c r="E6" s="168"/>
      <c r="F6" s="168"/>
      <c r="G6" s="168"/>
      <c r="H6" s="167"/>
      <c r="I6" s="160"/>
      <c r="J6" s="160"/>
      <c r="K6" s="160"/>
      <c r="L6" s="160"/>
      <c r="M6" s="160"/>
      <c r="N6" s="160"/>
      <c r="AA6" s="3"/>
      <c r="AB6" s="3">
        <v>1500</v>
      </c>
      <c r="AC6" s="6">
        <f t="shared" si="1"/>
        <v>1.0949197860962565</v>
      </c>
      <c r="AD6" s="3">
        <v>28.5</v>
      </c>
      <c r="AF6" s="7"/>
      <c r="AH6" s="3"/>
      <c r="AI6" s="11">
        <v>17</v>
      </c>
      <c r="AJ6" s="14" t="s">
        <v>62</v>
      </c>
      <c r="AK6" s="165" t="str">
        <f t="shared" si="0"/>
        <v>http://www.amico.com/sites/default/files/products/as_dr_nfpa_lubricated_rotary_vane_vac_dup_horiz.pdf</v>
      </c>
      <c r="AL6" s="3"/>
      <c r="AM6" s="3"/>
      <c r="AN6" s="3"/>
      <c r="AO6" s="3"/>
      <c r="AP6" s="8"/>
      <c r="AQ6" s="3"/>
      <c r="AR6" s="3"/>
    </row>
    <row r="7" spans="1:44" s="161" customFormat="1" ht="18" x14ac:dyDescent="0.2">
      <c r="A7" s="136" t="s">
        <v>327</v>
      </c>
      <c r="B7" s="136"/>
      <c r="C7" s="136"/>
      <c r="D7" s="136"/>
      <c r="E7" s="136"/>
      <c r="F7" s="136"/>
      <c r="G7" s="136"/>
      <c r="H7" s="70"/>
      <c r="I7" s="70"/>
      <c r="J7" s="70"/>
      <c r="K7" s="70"/>
      <c r="L7" s="70"/>
      <c r="M7" s="70"/>
      <c r="N7" s="70"/>
      <c r="AA7" s="3"/>
      <c r="AB7" s="3">
        <v>2000</v>
      </c>
      <c r="AC7" s="6">
        <f t="shared" si="1"/>
        <v>1.1354723707664882</v>
      </c>
      <c r="AD7" s="3">
        <v>28</v>
      </c>
      <c r="AF7" s="7"/>
      <c r="AH7" s="3"/>
      <c r="AI7" s="10">
        <v>37</v>
      </c>
      <c r="AJ7" s="13" t="s">
        <v>20</v>
      </c>
      <c r="AK7" s="165" t="str">
        <f t="shared" si="0"/>
        <v>http://www.amico.com/sites/default/files/products/as_dr_nfpa_lubricated_rotary_vane_vac_dup_horiz.pdf</v>
      </c>
      <c r="AL7" s="3"/>
      <c r="AM7" s="3"/>
      <c r="AN7" s="3"/>
      <c r="AO7" s="3"/>
      <c r="AP7" s="8"/>
      <c r="AQ7" s="3"/>
      <c r="AR7" s="3"/>
    </row>
    <row r="8" spans="1:44" s="161" customFormat="1" ht="25.5" x14ac:dyDescent="0.2">
      <c r="A8" s="76"/>
      <c r="B8" s="76"/>
      <c r="C8" s="76"/>
      <c r="D8" s="76"/>
      <c r="E8" s="76"/>
      <c r="F8" s="76"/>
      <c r="G8" s="76"/>
      <c r="H8" s="167"/>
      <c r="I8" s="167"/>
      <c r="J8" s="167"/>
      <c r="K8" s="167"/>
      <c r="L8" s="167"/>
      <c r="M8" s="167"/>
      <c r="N8" s="167"/>
      <c r="AA8" s="3"/>
      <c r="AB8" s="3">
        <v>2500</v>
      </c>
      <c r="AC8" s="6">
        <f t="shared" si="1"/>
        <v>1.1713095386145997</v>
      </c>
      <c r="AD8" s="3">
        <v>27.6</v>
      </c>
      <c r="AF8" s="7"/>
      <c r="AH8" s="3"/>
      <c r="AI8" s="10">
        <v>52</v>
      </c>
      <c r="AJ8" s="15" t="s">
        <v>63</v>
      </c>
      <c r="AK8" s="165" t="str">
        <f t="shared" si="0"/>
        <v>http://www.amico.com/sites/default/files/products/as_dr_nfpa_lubricated_rotary_vane_vac_dup_horiz.pdf</v>
      </c>
      <c r="AL8" s="3"/>
      <c r="AM8" s="3"/>
      <c r="AN8" s="3"/>
      <c r="AO8" s="3"/>
      <c r="AP8" s="8"/>
      <c r="AQ8" s="3"/>
      <c r="AR8" s="3"/>
    </row>
    <row r="9" spans="1:44" s="161" customFormat="1" ht="15" x14ac:dyDescent="0.25">
      <c r="A9" s="133" t="s">
        <v>0</v>
      </c>
      <c r="B9" s="134"/>
      <c r="C9" s="96"/>
      <c r="D9" s="97"/>
      <c r="E9" s="97"/>
      <c r="F9" s="97"/>
      <c r="G9" s="98"/>
      <c r="H9" s="167"/>
      <c r="I9" s="167"/>
      <c r="J9" s="167"/>
      <c r="K9" s="167"/>
      <c r="S9" s="169"/>
      <c r="AA9" s="3"/>
      <c r="AB9" s="3">
        <v>3000</v>
      </c>
      <c r="AC9" s="6">
        <f t="shared" si="1"/>
        <v>1.2317847593582887</v>
      </c>
      <c r="AD9" s="3">
        <v>27</v>
      </c>
      <c r="AF9" s="7"/>
      <c r="AH9" s="3"/>
      <c r="AI9" s="12">
        <v>77</v>
      </c>
      <c r="AJ9" s="170" t="s">
        <v>64</v>
      </c>
      <c r="AK9" s="165" t="str">
        <f t="shared" si="0"/>
        <v>http://www.amico.com/sites/default/files/products/as_dr_nfpa_lubricated_rotary_vane_vac_dup_horiz.pdf</v>
      </c>
      <c r="AL9" s="3"/>
      <c r="AM9" s="3"/>
      <c r="AN9" s="3"/>
      <c r="AO9" s="3"/>
      <c r="AP9" s="8"/>
      <c r="AQ9" s="3"/>
      <c r="AR9" s="3"/>
    </row>
    <row r="10" spans="1:44" s="161" customFormat="1" x14ac:dyDescent="0.2">
      <c r="A10" s="171"/>
      <c r="B10" s="171"/>
      <c r="C10" s="171"/>
      <c r="D10" s="171"/>
      <c r="E10" s="171"/>
      <c r="F10" s="171"/>
      <c r="G10" s="171"/>
      <c r="H10" s="167"/>
      <c r="I10" s="167"/>
      <c r="J10" s="167"/>
      <c r="K10" s="167"/>
      <c r="S10" s="169"/>
      <c r="AA10" s="3"/>
      <c r="AB10" s="3">
        <v>3500</v>
      </c>
      <c r="AC10" s="6">
        <f t="shared" si="1"/>
        <v>1.289572192513369</v>
      </c>
      <c r="AD10" s="3">
        <v>26.5</v>
      </c>
      <c r="AF10" s="7"/>
      <c r="AH10" s="3"/>
      <c r="AI10" s="10"/>
      <c r="AJ10" s="170" t="s">
        <v>254</v>
      </c>
      <c r="AK10" s="164" t="s">
        <v>61</v>
      </c>
      <c r="AL10" s="3"/>
      <c r="AM10" s="3"/>
      <c r="AN10" s="3"/>
      <c r="AO10" s="3"/>
      <c r="AP10" s="8"/>
      <c r="AQ10" s="3"/>
      <c r="AR10" s="3"/>
    </row>
    <row r="11" spans="1:44" s="161" customFormat="1" ht="15" x14ac:dyDescent="0.25">
      <c r="A11" s="133" t="s">
        <v>1</v>
      </c>
      <c r="B11" s="134"/>
      <c r="C11" s="172"/>
      <c r="D11" s="173"/>
      <c r="E11" s="173"/>
      <c r="F11" s="173"/>
      <c r="G11" s="174"/>
      <c r="H11" s="167"/>
      <c r="I11" s="167"/>
      <c r="J11" s="167"/>
      <c r="K11" s="167"/>
      <c r="S11" s="169"/>
      <c r="AA11" s="3"/>
      <c r="AB11" s="3">
        <v>4000</v>
      </c>
      <c r="AC11" s="6">
        <f t="shared" si="1"/>
        <v>1.3416622731038634</v>
      </c>
      <c r="AD11" s="3">
        <v>26.1</v>
      </c>
      <c r="AF11" s="7"/>
      <c r="AH11" s="3"/>
      <c r="AI11" s="12"/>
      <c r="AJ11" s="170"/>
      <c r="AK11" s="3"/>
      <c r="AL11" s="3"/>
      <c r="AM11" s="3"/>
      <c r="AN11" s="3"/>
      <c r="AO11" s="3"/>
      <c r="AP11" s="8"/>
      <c r="AQ11" s="3"/>
      <c r="AR11" s="3"/>
    </row>
    <row r="12" spans="1:44" s="161" customFormat="1" x14ac:dyDescent="0.2">
      <c r="A12" s="171"/>
      <c r="B12" s="171"/>
      <c r="C12" s="171"/>
      <c r="D12" s="171"/>
      <c r="E12" s="171"/>
      <c r="F12" s="171"/>
      <c r="G12" s="171"/>
      <c r="H12" s="167"/>
      <c r="I12" s="167"/>
      <c r="J12" s="167"/>
      <c r="K12" s="167"/>
      <c r="S12" s="169"/>
      <c r="AA12" s="3"/>
      <c r="AB12" s="3">
        <v>5000</v>
      </c>
      <c r="AC12" s="6">
        <f t="shared" ref="AC12:AC18" si="2">(10.92*AD12)/(29.92*(AD12-19))</f>
        <v>1.4656862745098036</v>
      </c>
      <c r="AD12" s="3">
        <v>25.3</v>
      </c>
      <c r="AF12" s="7"/>
      <c r="AH12" s="3" t="s">
        <v>42</v>
      </c>
      <c r="AI12" s="3" t="s">
        <v>41</v>
      </c>
      <c r="AJ12" s="3" t="s">
        <v>9</v>
      </c>
      <c r="AK12" s="3"/>
      <c r="AL12" s="3"/>
      <c r="AM12" s="3"/>
      <c r="AN12" s="3"/>
      <c r="AO12" s="3"/>
      <c r="AP12" s="8"/>
      <c r="AQ12" s="3"/>
      <c r="AR12" s="3"/>
    </row>
    <row r="13" spans="1:44" s="161" customFormat="1" x14ac:dyDescent="0.2">
      <c r="A13" s="99" t="s">
        <v>2</v>
      </c>
      <c r="B13" s="99"/>
      <c r="C13" s="99"/>
      <c r="D13" s="99"/>
      <c r="E13" s="99"/>
      <c r="F13" s="99"/>
      <c r="G13" s="99"/>
      <c r="S13" s="169"/>
      <c r="AA13" s="3"/>
      <c r="AB13" s="3">
        <v>6000</v>
      </c>
      <c r="AC13" s="6">
        <f t="shared" si="2"/>
        <v>1.6733679749772976</v>
      </c>
      <c r="AD13" s="3">
        <v>24.3</v>
      </c>
      <c r="AF13" s="7"/>
      <c r="AG13" s="162" t="s">
        <v>200</v>
      </c>
      <c r="AH13" s="163">
        <f>MATCH($G$63,AI13:AI20)+1</f>
        <v>2</v>
      </c>
      <c r="AI13" s="3">
        <v>0</v>
      </c>
      <c r="AJ13" s="13" t="s">
        <v>14</v>
      </c>
      <c r="AK13" s="164" t="s">
        <v>344</v>
      </c>
      <c r="AL13" s="3"/>
      <c r="AM13" s="3"/>
      <c r="AN13" s="3"/>
      <c r="AO13" s="3"/>
      <c r="AP13" s="8"/>
      <c r="AQ13" s="3"/>
      <c r="AR13" s="3"/>
    </row>
    <row r="14" spans="1:44" s="161" customFormat="1" x14ac:dyDescent="0.2">
      <c r="A14" s="159"/>
      <c r="B14" s="159"/>
      <c r="C14" s="159"/>
      <c r="D14" s="159"/>
      <c r="E14" s="159"/>
      <c r="F14" s="159"/>
      <c r="G14" s="159"/>
      <c r="S14" s="169"/>
      <c r="AA14" s="3"/>
      <c r="AB14" s="3">
        <v>7000</v>
      </c>
      <c r="AC14" s="6">
        <f t="shared" si="2"/>
        <v>1.9409941662615464</v>
      </c>
      <c r="AD14" s="3">
        <v>23.4</v>
      </c>
      <c r="AF14" s="7"/>
      <c r="AG14" s="162"/>
      <c r="AH14" s="9" t="str">
        <f>INDEX(AI13:AK21,AH13,2)</f>
        <v>V-RVL-D-080P-TS-N-010</v>
      </c>
      <c r="AI14" s="3">
        <v>5.5</v>
      </c>
      <c r="AJ14" s="13" t="s">
        <v>14</v>
      </c>
      <c r="AK14" s="165" t="str">
        <f t="shared" ref="AK14:AK20" si="3">AK13</f>
        <v>http://www.amico.com/sites/default/files/products/as_dr_nfpa_lubricated_rotary_vane_vac_dup_vert.pdf</v>
      </c>
      <c r="AL14" s="3"/>
      <c r="AM14" s="3"/>
      <c r="AN14" s="3"/>
      <c r="AO14" s="3"/>
      <c r="AP14" s="8"/>
      <c r="AQ14" s="3"/>
      <c r="AR14" s="3"/>
    </row>
    <row r="15" spans="1:44" s="161" customFormat="1" ht="15.75" customHeight="1" x14ac:dyDescent="0.2">
      <c r="A15" s="113" t="s">
        <v>3</v>
      </c>
      <c r="B15" s="114"/>
      <c r="C15" s="108" t="s">
        <v>158</v>
      </c>
      <c r="D15" s="108"/>
      <c r="E15" s="108"/>
      <c r="F15" s="108"/>
      <c r="G15" s="109"/>
      <c r="S15" s="169"/>
      <c r="AA15" s="3"/>
      <c r="AB15" s="3">
        <v>8000</v>
      </c>
      <c r="AC15" s="6">
        <f t="shared" si="2"/>
        <v>2.189839572192513</v>
      </c>
      <c r="AD15" s="3">
        <v>22.8</v>
      </c>
      <c r="AF15" s="7"/>
      <c r="AG15" s="162"/>
      <c r="AH15" s="166" t="str">
        <f>HYPERLINK(INDEX(AI13:AK21,AH13,3))</f>
        <v>http://www.amico.com/sites/default/files/products/as_dr_nfpa_lubricated_rotary_vane_vac_dup_vert.pdf</v>
      </c>
      <c r="AI15" s="10">
        <v>7</v>
      </c>
      <c r="AJ15" s="13" t="s">
        <v>16</v>
      </c>
      <c r="AK15" s="165" t="str">
        <f t="shared" si="3"/>
        <v>http://www.amico.com/sites/default/files/products/as_dr_nfpa_lubricated_rotary_vane_vac_dup_vert.pdf</v>
      </c>
      <c r="AL15" s="3"/>
      <c r="AM15" s="3"/>
      <c r="AN15" s="3"/>
      <c r="AO15" s="3"/>
      <c r="AP15" s="8"/>
      <c r="AQ15" s="3"/>
      <c r="AR15" s="3"/>
    </row>
    <row r="16" spans="1:44" s="161" customFormat="1" ht="15.75" customHeight="1" x14ac:dyDescent="0.2">
      <c r="A16" s="115"/>
      <c r="B16" s="116"/>
      <c r="C16" s="127" t="s">
        <v>71</v>
      </c>
      <c r="D16" s="127" t="s">
        <v>72</v>
      </c>
      <c r="E16" s="127" t="s">
        <v>6</v>
      </c>
      <c r="F16" s="129" t="s">
        <v>334</v>
      </c>
      <c r="G16" s="106" t="s">
        <v>6</v>
      </c>
      <c r="S16" s="169"/>
      <c r="AB16" s="3">
        <v>9000</v>
      </c>
      <c r="AC16" s="6">
        <f t="shared" si="2"/>
        <v>2.75617739258713</v>
      </c>
      <c r="AD16" s="3">
        <v>21.9</v>
      </c>
      <c r="AF16" s="7"/>
      <c r="AH16" s="3"/>
      <c r="AI16" s="11">
        <v>11</v>
      </c>
      <c r="AJ16" s="14" t="s">
        <v>65</v>
      </c>
      <c r="AK16" s="165" t="str">
        <f t="shared" si="3"/>
        <v>http://www.amico.com/sites/default/files/products/as_dr_nfpa_lubricated_rotary_vane_vac_dup_vert.pdf</v>
      </c>
      <c r="AL16" s="3"/>
      <c r="AM16" s="3"/>
      <c r="AN16" s="3"/>
      <c r="AO16" s="3"/>
      <c r="AP16" s="8"/>
      <c r="AQ16" s="3"/>
      <c r="AR16" s="3"/>
    </row>
    <row r="17" spans="1:44" s="161" customFormat="1" ht="15.75" customHeight="1" x14ac:dyDescent="0.2">
      <c r="A17" s="117"/>
      <c r="B17" s="118"/>
      <c r="C17" s="128"/>
      <c r="D17" s="128"/>
      <c r="E17" s="128"/>
      <c r="F17" s="130"/>
      <c r="G17" s="107"/>
      <c r="AB17" s="3">
        <v>10000</v>
      </c>
      <c r="AC17" s="6">
        <f t="shared" si="2"/>
        <v>3.8322192513368982</v>
      </c>
      <c r="AD17" s="3">
        <v>21</v>
      </c>
      <c r="AF17" s="7"/>
      <c r="AH17" s="3"/>
      <c r="AI17" s="11">
        <v>17</v>
      </c>
      <c r="AJ17" s="14" t="s">
        <v>66</v>
      </c>
      <c r="AK17" s="165" t="str">
        <f t="shared" si="3"/>
        <v>http://www.amico.com/sites/default/files/products/as_dr_nfpa_lubricated_rotary_vane_vac_dup_vert.pdf</v>
      </c>
      <c r="AL17" s="3"/>
      <c r="AM17" s="3"/>
      <c r="AN17" s="3"/>
      <c r="AO17" s="3"/>
      <c r="AP17" s="8"/>
      <c r="AQ17" s="3"/>
      <c r="AR17" s="3"/>
    </row>
    <row r="18" spans="1:44" s="161" customFormat="1" ht="11.25" customHeight="1" x14ac:dyDescent="0.2">
      <c r="A18" s="121" t="s">
        <v>75</v>
      </c>
      <c r="B18" s="122"/>
      <c r="C18" s="100"/>
      <c r="D18" s="101"/>
      <c r="E18" s="101"/>
      <c r="F18" s="101"/>
      <c r="G18" s="102"/>
      <c r="AB18" s="3">
        <v>11000</v>
      </c>
      <c r="AC18" s="6">
        <f t="shared" si="2"/>
        <v>5.3181818181818219</v>
      </c>
      <c r="AD18" s="3">
        <v>20.399999999999999</v>
      </c>
      <c r="AH18" s="3"/>
      <c r="AI18" s="10">
        <v>37</v>
      </c>
      <c r="AJ18" s="13" t="s">
        <v>19</v>
      </c>
      <c r="AK18" s="165" t="str">
        <f t="shared" si="3"/>
        <v>http://www.amico.com/sites/default/files/products/as_dr_nfpa_lubricated_rotary_vane_vac_dup_vert.pdf</v>
      </c>
      <c r="AP18" s="8"/>
      <c r="AQ18" s="3"/>
      <c r="AR18" s="3"/>
    </row>
    <row r="19" spans="1:44" s="161" customFormat="1" ht="11.25" customHeight="1" x14ac:dyDescent="0.2">
      <c r="A19" s="123"/>
      <c r="B19" s="124"/>
      <c r="C19" s="103"/>
      <c r="D19" s="104"/>
      <c r="E19" s="104"/>
      <c r="F19" s="104"/>
      <c r="G19" s="105"/>
      <c r="AH19" s="3"/>
      <c r="AI19" s="10">
        <v>52</v>
      </c>
      <c r="AJ19" s="15" t="s">
        <v>67</v>
      </c>
      <c r="AK19" s="165" t="str">
        <f t="shared" si="3"/>
        <v>http://www.amico.com/sites/default/files/products/as_dr_nfpa_lubricated_rotary_vane_vac_dup_vert.pdf</v>
      </c>
      <c r="AQ19" s="3"/>
      <c r="AR19" s="3"/>
    </row>
    <row r="20" spans="1:44" s="161" customFormat="1" ht="15" x14ac:dyDescent="0.25">
      <c r="A20" s="21">
        <v>1</v>
      </c>
      <c r="B20" s="26" t="s">
        <v>76</v>
      </c>
      <c r="C20" s="30">
        <v>0</v>
      </c>
      <c r="D20" s="64" t="s">
        <v>74</v>
      </c>
      <c r="E20" s="175">
        <v>3.5</v>
      </c>
      <c r="F20" s="175">
        <v>100</v>
      </c>
      <c r="G20" s="176" t="str">
        <f>IF(C20&gt;0,E20*C20*(F20/100),"")</f>
        <v/>
      </c>
      <c r="AH20" s="3"/>
      <c r="AI20" s="12">
        <v>77</v>
      </c>
      <c r="AJ20" s="170" t="s">
        <v>68</v>
      </c>
      <c r="AK20" s="165" t="str">
        <f t="shared" si="3"/>
        <v>http://www.amico.com/sites/default/files/products/as_dr_nfpa_lubricated_rotary_vane_vac_dup_vert.pdf</v>
      </c>
    </row>
    <row r="21" spans="1:44" s="161" customFormat="1" ht="15" x14ac:dyDescent="0.25">
      <c r="A21" s="18">
        <v>2</v>
      </c>
      <c r="B21" s="16" t="s">
        <v>77</v>
      </c>
      <c r="C21" s="31">
        <v>0</v>
      </c>
      <c r="D21" s="65" t="s">
        <v>74</v>
      </c>
      <c r="E21" s="177">
        <v>2</v>
      </c>
      <c r="F21" s="177">
        <v>100</v>
      </c>
      <c r="G21" s="176" t="str">
        <f t="shared" ref="G21:G52" si="4">IF(C21&gt;0,E21*C21*(F21/100),"")</f>
        <v/>
      </c>
      <c r="AH21" s="3"/>
      <c r="AI21" s="10"/>
      <c r="AJ21" s="170" t="s">
        <v>254</v>
      </c>
      <c r="AK21" s="164" t="s">
        <v>61</v>
      </c>
    </row>
    <row r="22" spans="1:44" s="161" customFormat="1" ht="15" x14ac:dyDescent="0.25">
      <c r="A22" s="18">
        <v>3</v>
      </c>
      <c r="B22" s="16" t="s">
        <v>4</v>
      </c>
      <c r="C22" s="32">
        <v>0</v>
      </c>
      <c r="D22" s="65" t="s">
        <v>74</v>
      </c>
      <c r="E22" s="177">
        <v>1</v>
      </c>
      <c r="F22" s="177">
        <v>100</v>
      </c>
      <c r="G22" s="176" t="str">
        <f t="shared" si="4"/>
        <v/>
      </c>
      <c r="AI22" s="12"/>
      <c r="AJ22" s="170"/>
    </row>
    <row r="23" spans="1:44" s="161" customFormat="1" ht="27.75" customHeight="1" x14ac:dyDescent="0.25">
      <c r="A23" s="18">
        <v>4</v>
      </c>
      <c r="B23" s="16" t="s">
        <v>78</v>
      </c>
      <c r="C23" s="33">
        <v>0</v>
      </c>
      <c r="D23" s="65" t="s">
        <v>74</v>
      </c>
      <c r="E23" s="177">
        <v>4</v>
      </c>
      <c r="F23" s="177">
        <v>100</v>
      </c>
      <c r="G23" s="176" t="str">
        <f t="shared" si="4"/>
        <v/>
      </c>
      <c r="AH23" s="3" t="s">
        <v>42</v>
      </c>
      <c r="AI23" s="3" t="s">
        <v>41</v>
      </c>
      <c r="AJ23" s="3" t="s">
        <v>9</v>
      </c>
      <c r="AK23" s="3"/>
    </row>
    <row r="24" spans="1:44" s="161" customFormat="1" ht="15" customHeight="1" x14ac:dyDescent="0.25">
      <c r="A24" s="18">
        <v>5</v>
      </c>
      <c r="B24" s="16" t="s">
        <v>79</v>
      </c>
      <c r="C24" s="34">
        <v>0</v>
      </c>
      <c r="D24" s="65" t="s">
        <v>74</v>
      </c>
      <c r="E24" s="177">
        <v>3</v>
      </c>
      <c r="F24" s="177">
        <v>100</v>
      </c>
      <c r="G24" s="176" t="str">
        <f t="shared" si="4"/>
        <v/>
      </c>
      <c r="AG24" s="162" t="s">
        <v>200</v>
      </c>
      <c r="AH24" s="163">
        <f>MATCH($G$63,AI24:AI38)+1</f>
        <v>2</v>
      </c>
      <c r="AI24" s="3">
        <v>0</v>
      </c>
      <c r="AJ24" s="161" t="s">
        <v>30</v>
      </c>
      <c r="AK24" s="164" t="s">
        <v>345</v>
      </c>
    </row>
    <row r="25" spans="1:44" s="161" customFormat="1" ht="15" customHeight="1" x14ac:dyDescent="0.25">
      <c r="A25" s="18">
        <v>6</v>
      </c>
      <c r="B25" s="16" t="s">
        <v>80</v>
      </c>
      <c r="C25" s="34">
        <v>0</v>
      </c>
      <c r="D25" s="65" t="s">
        <v>74</v>
      </c>
      <c r="E25" s="177">
        <v>1</v>
      </c>
      <c r="F25" s="177">
        <v>50</v>
      </c>
      <c r="G25" s="176" t="str">
        <f t="shared" si="4"/>
        <v/>
      </c>
      <c r="AG25" s="162"/>
      <c r="AH25" s="9" t="str">
        <f>INDEX(AI24:AK38,AH24,2)</f>
        <v>V-RVL-D-200P-SS-N-010</v>
      </c>
      <c r="AI25" s="161">
        <v>5.5</v>
      </c>
      <c r="AJ25" s="161" t="s">
        <v>30</v>
      </c>
      <c r="AK25" s="161" t="str">
        <f>AK24</f>
        <v>http://www.amico.com/sites/default/files/products/as_dr_nfpa_lubricated_rotary_vane_vac_dup_mod.pdf</v>
      </c>
    </row>
    <row r="26" spans="1:44" s="161" customFormat="1" ht="15" x14ac:dyDescent="0.25">
      <c r="A26" s="18">
        <v>7</v>
      </c>
      <c r="B26" s="16" t="s">
        <v>81</v>
      </c>
      <c r="C26" s="33">
        <v>0</v>
      </c>
      <c r="D26" s="65" t="s">
        <v>74</v>
      </c>
      <c r="E26" s="177">
        <v>2</v>
      </c>
      <c r="F26" s="177">
        <v>100</v>
      </c>
      <c r="G26" s="176" t="str">
        <f t="shared" si="4"/>
        <v/>
      </c>
      <c r="AG26" s="162"/>
      <c r="AH26" s="166" t="str">
        <f>HYPERLINK(INDEX(AI24:AK38,AH24,3))</f>
        <v>http://www.amico.com/sites/default/files/products/as_dr_nfpa_lubricated_rotary_vane_vac_dup_mod.pdf</v>
      </c>
      <c r="AI26" s="161">
        <v>7</v>
      </c>
      <c r="AJ26" s="161" t="s">
        <v>31</v>
      </c>
      <c r="AK26" s="161" t="str">
        <f t="shared" ref="AK26:AK37" si="5">AK25</f>
        <v>http://www.amico.com/sites/default/files/products/as_dr_nfpa_lubricated_rotary_vane_vac_dup_mod.pdf</v>
      </c>
    </row>
    <row r="27" spans="1:44" s="161" customFormat="1" ht="15" x14ac:dyDescent="0.25">
      <c r="A27" s="22"/>
      <c r="B27" s="27"/>
      <c r="C27" s="81"/>
      <c r="D27" s="83"/>
      <c r="E27" s="178"/>
      <c r="F27" s="178"/>
      <c r="G27" s="179" t="str">
        <f t="shared" si="4"/>
        <v/>
      </c>
      <c r="AI27" s="161">
        <v>11</v>
      </c>
      <c r="AJ27" s="161" t="s">
        <v>32</v>
      </c>
      <c r="AK27" s="161" t="str">
        <f t="shared" si="5"/>
        <v>http://www.amico.com/sites/default/files/products/as_dr_nfpa_lubricated_rotary_vane_vac_dup_mod.pdf</v>
      </c>
    </row>
    <row r="28" spans="1:44" s="161" customFormat="1" ht="11.25" customHeight="1" x14ac:dyDescent="0.2">
      <c r="A28" s="119" t="s">
        <v>82</v>
      </c>
      <c r="B28" s="120"/>
      <c r="C28" s="82"/>
      <c r="D28" s="83"/>
      <c r="E28" s="178"/>
      <c r="F28" s="178"/>
      <c r="G28" s="179"/>
      <c r="AI28" s="161">
        <v>17</v>
      </c>
      <c r="AJ28" s="161" t="s">
        <v>33</v>
      </c>
      <c r="AK28" s="161" t="str">
        <f t="shared" si="5"/>
        <v>http://www.amico.com/sites/default/files/products/as_dr_nfpa_lubricated_rotary_vane_vac_dup_mod.pdf</v>
      </c>
    </row>
    <row r="29" spans="1:44" s="161" customFormat="1" ht="11.25" customHeight="1" x14ac:dyDescent="0.2">
      <c r="A29" s="119"/>
      <c r="B29" s="120"/>
      <c r="C29" s="82"/>
      <c r="D29" s="83"/>
      <c r="E29" s="178"/>
      <c r="F29" s="178"/>
      <c r="G29" s="179"/>
      <c r="AI29" s="161">
        <v>37</v>
      </c>
      <c r="AJ29" s="161" t="s">
        <v>34</v>
      </c>
      <c r="AK29" s="161" t="str">
        <f t="shared" si="5"/>
        <v>http://www.amico.com/sites/default/files/products/as_dr_nfpa_lubricated_rotary_vane_vac_dup_mod.pdf</v>
      </c>
    </row>
    <row r="30" spans="1:44" s="161" customFormat="1" ht="15" x14ac:dyDescent="0.25">
      <c r="A30" s="21"/>
      <c r="B30" s="62" t="s">
        <v>83</v>
      </c>
      <c r="C30" s="110"/>
      <c r="D30" s="83"/>
      <c r="E30" s="178"/>
      <c r="F30" s="178"/>
      <c r="G30" s="179"/>
      <c r="AI30" s="161">
        <v>52</v>
      </c>
      <c r="AJ30" s="161" t="s">
        <v>21</v>
      </c>
      <c r="AK30" s="161" t="str">
        <f t="shared" si="5"/>
        <v>http://www.amico.com/sites/default/files/products/as_dr_nfpa_lubricated_rotary_vane_vac_dup_mod.pdf</v>
      </c>
    </row>
    <row r="31" spans="1:44" s="161" customFormat="1" ht="15" x14ac:dyDescent="0.25">
      <c r="A31" s="18">
        <v>1</v>
      </c>
      <c r="B31" s="16" t="s">
        <v>84</v>
      </c>
      <c r="C31" s="33">
        <v>0</v>
      </c>
      <c r="D31" s="65" t="s">
        <v>73</v>
      </c>
      <c r="E31" s="177">
        <v>1.5</v>
      </c>
      <c r="F31" s="177">
        <v>50</v>
      </c>
      <c r="G31" s="176" t="str">
        <f t="shared" si="4"/>
        <v/>
      </c>
      <c r="AI31" s="161">
        <v>77</v>
      </c>
      <c r="AJ31" s="161" t="s">
        <v>22</v>
      </c>
      <c r="AK31" s="161" t="str">
        <f t="shared" si="5"/>
        <v>http://www.amico.com/sites/default/files/products/as_dr_nfpa_lubricated_rotary_vane_vac_dup_mod.pdf</v>
      </c>
    </row>
    <row r="32" spans="1:44" s="161" customFormat="1" ht="15" x14ac:dyDescent="0.25">
      <c r="A32" s="18">
        <v>2</v>
      </c>
      <c r="B32" s="16" t="s">
        <v>85</v>
      </c>
      <c r="C32" s="34">
        <v>0</v>
      </c>
      <c r="D32" s="65" t="s">
        <v>73</v>
      </c>
      <c r="E32" s="177">
        <v>2</v>
      </c>
      <c r="F32" s="177">
        <v>75</v>
      </c>
      <c r="G32" s="176" t="str">
        <f t="shared" si="4"/>
        <v/>
      </c>
      <c r="AI32" s="161">
        <v>111</v>
      </c>
      <c r="AJ32" s="161" t="s">
        <v>35</v>
      </c>
      <c r="AK32" s="161" t="str">
        <f t="shared" si="5"/>
        <v>http://www.amico.com/sites/default/files/products/as_dr_nfpa_lubricated_rotary_vane_vac_dup_mod.pdf</v>
      </c>
    </row>
    <row r="33" spans="1:37" s="161" customFormat="1" ht="15" x14ac:dyDescent="0.25">
      <c r="A33" s="18">
        <v>3</v>
      </c>
      <c r="B33" s="16" t="s">
        <v>86</v>
      </c>
      <c r="C33" s="35">
        <v>0</v>
      </c>
      <c r="D33" s="65" t="s">
        <v>73</v>
      </c>
      <c r="E33" s="177">
        <v>1</v>
      </c>
      <c r="F33" s="177">
        <v>50</v>
      </c>
      <c r="G33" s="176" t="str">
        <f t="shared" si="4"/>
        <v/>
      </c>
      <c r="AI33" s="161">
        <v>137</v>
      </c>
      <c r="AJ33" s="161" t="s">
        <v>36</v>
      </c>
      <c r="AK33" s="161" t="str">
        <f t="shared" si="5"/>
        <v>http://www.amico.com/sites/default/files/products/as_dr_nfpa_lubricated_rotary_vane_vac_dup_mod.pdf</v>
      </c>
    </row>
    <row r="34" spans="1:37" s="161" customFormat="1" ht="15" x14ac:dyDescent="0.25">
      <c r="A34" s="18">
        <v>4</v>
      </c>
      <c r="B34" s="16" t="s">
        <v>87</v>
      </c>
      <c r="C34" s="35">
        <v>0</v>
      </c>
      <c r="D34" s="65" t="s">
        <v>73</v>
      </c>
      <c r="E34" s="177">
        <v>1</v>
      </c>
      <c r="F34" s="177">
        <v>100</v>
      </c>
      <c r="G34" s="176" t="str">
        <f t="shared" si="4"/>
        <v/>
      </c>
      <c r="AI34" s="161">
        <v>168</v>
      </c>
      <c r="AJ34" s="161" t="s">
        <v>37</v>
      </c>
      <c r="AK34" s="161" t="str">
        <f t="shared" si="5"/>
        <v>http://www.amico.com/sites/default/files/products/as_dr_nfpa_lubricated_rotary_vane_vac_dup_mod.pdf</v>
      </c>
    </row>
    <row r="35" spans="1:37" s="161" customFormat="1" ht="30" x14ac:dyDescent="0.25">
      <c r="A35" s="18">
        <v>5</v>
      </c>
      <c r="B35" s="16" t="s">
        <v>88</v>
      </c>
      <c r="C35" s="33">
        <v>0</v>
      </c>
      <c r="D35" s="65" t="s">
        <v>74</v>
      </c>
      <c r="E35" s="177">
        <v>1.5</v>
      </c>
      <c r="F35" s="177">
        <v>30</v>
      </c>
      <c r="G35" s="176" t="str">
        <f t="shared" si="4"/>
        <v/>
      </c>
      <c r="AI35" s="161">
        <v>198</v>
      </c>
      <c r="AJ35" s="161" t="s">
        <v>38</v>
      </c>
      <c r="AK35" s="161" t="str">
        <f t="shared" si="5"/>
        <v>http://www.amico.com/sites/default/files/products/as_dr_nfpa_lubricated_rotary_vane_vac_dup_mod.pdf</v>
      </c>
    </row>
    <row r="36" spans="1:37" s="161" customFormat="1" ht="15" x14ac:dyDescent="0.25">
      <c r="A36" s="18">
        <v>6</v>
      </c>
      <c r="B36" s="16" t="s">
        <v>89</v>
      </c>
      <c r="C36" s="33">
        <v>0</v>
      </c>
      <c r="D36" s="65" t="s">
        <v>74</v>
      </c>
      <c r="E36" s="177">
        <v>1</v>
      </c>
      <c r="F36" s="177">
        <v>10</v>
      </c>
      <c r="G36" s="176" t="str">
        <f t="shared" si="4"/>
        <v/>
      </c>
      <c r="AI36" s="161">
        <v>242</v>
      </c>
      <c r="AJ36" s="161" t="s">
        <v>39</v>
      </c>
      <c r="AK36" s="161" t="str">
        <f t="shared" si="5"/>
        <v>http://www.amico.com/sites/default/files/products/as_dr_nfpa_lubricated_rotary_vane_vac_dup_mod.pdf</v>
      </c>
    </row>
    <row r="37" spans="1:37" s="161" customFormat="1" ht="15" x14ac:dyDescent="0.25">
      <c r="A37" s="18">
        <v>7</v>
      </c>
      <c r="B37" s="16" t="s">
        <v>90</v>
      </c>
      <c r="C37" s="33">
        <v>0</v>
      </c>
      <c r="D37" s="65" t="s">
        <v>74</v>
      </c>
      <c r="E37" s="177">
        <v>1</v>
      </c>
      <c r="F37" s="177">
        <v>10</v>
      </c>
      <c r="G37" s="176" t="str">
        <f t="shared" si="4"/>
        <v/>
      </c>
      <c r="AI37" s="161">
        <v>295</v>
      </c>
      <c r="AJ37" s="161" t="s">
        <v>40</v>
      </c>
      <c r="AK37" s="161" t="str">
        <f t="shared" si="5"/>
        <v>http://www.amico.com/sites/default/files/products/as_dr_nfpa_lubricated_rotary_vane_vac_dup_mod.pdf</v>
      </c>
    </row>
    <row r="38" spans="1:37" s="161" customFormat="1" ht="15" x14ac:dyDescent="0.25">
      <c r="A38" s="18">
        <v>8</v>
      </c>
      <c r="B38" s="16" t="s">
        <v>91</v>
      </c>
      <c r="C38" s="35">
        <v>0</v>
      </c>
      <c r="D38" s="65" t="s">
        <v>73</v>
      </c>
      <c r="E38" s="177">
        <v>1</v>
      </c>
      <c r="F38" s="177">
        <v>50</v>
      </c>
      <c r="G38" s="176" t="str">
        <f t="shared" si="4"/>
        <v/>
      </c>
      <c r="AH38" s="3"/>
      <c r="AI38" s="3"/>
      <c r="AJ38" s="170" t="s">
        <v>254</v>
      </c>
      <c r="AK38" s="164" t="s">
        <v>61</v>
      </c>
    </row>
    <row r="39" spans="1:37" s="161" customFormat="1" ht="15" x14ac:dyDescent="0.25">
      <c r="A39" s="22"/>
      <c r="B39" s="27"/>
      <c r="C39" s="82"/>
      <c r="D39" s="83"/>
      <c r="E39" s="178"/>
      <c r="F39" s="178"/>
      <c r="G39" s="179" t="str">
        <f t="shared" si="4"/>
        <v/>
      </c>
      <c r="AH39" s="3"/>
      <c r="AI39" s="3"/>
      <c r="AJ39" s="3"/>
      <c r="AK39" s="3"/>
    </row>
    <row r="40" spans="1:37" s="161" customFormat="1" ht="11.25" customHeight="1" x14ac:dyDescent="0.2">
      <c r="A40" s="119" t="s">
        <v>92</v>
      </c>
      <c r="B40" s="120"/>
      <c r="C40" s="82"/>
      <c r="D40" s="83"/>
      <c r="E40" s="178"/>
      <c r="F40" s="178"/>
      <c r="G40" s="179"/>
      <c r="AH40" s="3" t="s">
        <v>42</v>
      </c>
      <c r="AI40" s="3" t="s">
        <v>41</v>
      </c>
      <c r="AJ40" s="3" t="s">
        <v>9</v>
      </c>
      <c r="AK40" s="165"/>
    </row>
    <row r="41" spans="1:37" s="161" customFormat="1" ht="11.25" customHeight="1" x14ac:dyDescent="0.2">
      <c r="A41" s="119"/>
      <c r="B41" s="120"/>
      <c r="C41" s="82"/>
      <c r="D41" s="83"/>
      <c r="E41" s="178"/>
      <c r="F41" s="178"/>
      <c r="G41" s="179"/>
      <c r="AG41" s="162" t="s">
        <v>200</v>
      </c>
      <c r="AH41" s="163">
        <f>MATCH($G$63,AI41:AI54)+1</f>
        <v>2</v>
      </c>
      <c r="AI41" s="3">
        <v>0</v>
      </c>
      <c r="AJ41" s="161" t="s">
        <v>261</v>
      </c>
      <c r="AK41" s="164" t="s">
        <v>346</v>
      </c>
    </row>
    <row r="42" spans="1:37" s="161" customFormat="1" x14ac:dyDescent="0.2">
      <c r="A42" s="180"/>
      <c r="B42" s="62" t="s">
        <v>83</v>
      </c>
      <c r="C42" s="110"/>
      <c r="D42" s="83"/>
      <c r="E42" s="178"/>
      <c r="F42" s="178"/>
      <c r="G42" s="179"/>
      <c r="AG42" s="162"/>
      <c r="AH42" s="9" t="str">
        <f>INDEX(AI41:AK55,AH41,2)</f>
        <v>V-RVL-T-200P-SS-N-010</v>
      </c>
      <c r="AI42" s="161">
        <v>11</v>
      </c>
      <c r="AJ42" s="161" t="s">
        <v>261</v>
      </c>
      <c r="AK42" s="164" t="str">
        <f>AK41</f>
        <v>http://www.amico.com/sites/default/files/products/as_dr_nfpa_lubricated_rotary_vane_vac_tri.pdf</v>
      </c>
    </row>
    <row r="43" spans="1:37" s="161" customFormat="1" ht="15" x14ac:dyDescent="0.25">
      <c r="A43" s="18">
        <v>1</v>
      </c>
      <c r="B43" s="16" t="s">
        <v>93</v>
      </c>
      <c r="C43" s="33">
        <v>0</v>
      </c>
      <c r="D43" s="65" t="s">
        <v>73</v>
      </c>
      <c r="E43" s="177">
        <v>1.5</v>
      </c>
      <c r="F43" s="177">
        <v>15</v>
      </c>
      <c r="G43" s="176" t="str">
        <f t="shared" si="4"/>
        <v/>
      </c>
      <c r="AG43" s="162"/>
      <c r="AH43" s="166" t="str">
        <f>HYPERLINK(INDEX(AI41:AK55,AH41,3))</f>
        <v>http://www.amico.com/sites/default/files/products/as_dr_nfpa_lubricated_rotary_vane_vac_tri.pdf</v>
      </c>
      <c r="AI43" s="161">
        <v>14</v>
      </c>
      <c r="AJ43" s="161" t="s">
        <v>262</v>
      </c>
      <c r="AK43" s="161" t="str">
        <f t="shared" ref="AK43:AK54" si="6">AK42</f>
        <v>http://www.amico.com/sites/default/files/products/as_dr_nfpa_lubricated_rotary_vane_vac_tri.pdf</v>
      </c>
    </row>
    <row r="44" spans="1:37" s="161" customFormat="1" ht="15" x14ac:dyDescent="0.25">
      <c r="A44" s="18">
        <v>2</v>
      </c>
      <c r="B44" s="16" t="s">
        <v>94</v>
      </c>
      <c r="C44" s="33">
        <v>0</v>
      </c>
      <c r="D44" s="65" t="s">
        <v>73</v>
      </c>
      <c r="E44" s="177">
        <v>1</v>
      </c>
      <c r="F44" s="177">
        <v>10</v>
      </c>
      <c r="G44" s="176" t="str">
        <f t="shared" si="4"/>
        <v/>
      </c>
      <c r="AH44" s="3"/>
      <c r="AI44" s="161">
        <v>22</v>
      </c>
      <c r="AJ44" s="161" t="s">
        <v>45</v>
      </c>
      <c r="AK44" s="161" t="str">
        <f t="shared" si="6"/>
        <v>http://www.amico.com/sites/default/files/products/as_dr_nfpa_lubricated_rotary_vane_vac_tri.pdf</v>
      </c>
    </row>
    <row r="45" spans="1:37" s="161" customFormat="1" ht="15" x14ac:dyDescent="0.25">
      <c r="A45" s="18">
        <v>3</v>
      </c>
      <c r="B45" s="16" t="s">
        <v>95</v>
      </c>
      <c r="C45" s="35">
        <v>0</v>
      </c>
      <c r="D45" s="65" t="s">
        <v>74</v>
      </c>
      <c r="E45" s="177">
        <v>1</v>
      </c>
      <c r="F45" s="177">
        <v>10</v>
      </c>
      <c r="G45" s="176" t="str">
        <f t="shared" si="4"/>
        <v/>
      </c>
      <c r="AH45" s="3"/>
      <c r="AI45" s="161">
        <v>34</v>
      </c>
      <c r="AJ45" s="161" t="s">
        <v>46</v>
      </c>
      <c r="AK45" s="161" t="str">
        <f t="shared" si="6"/>
        <v>http://www.amico.com/sites/default/files/products/as_dr_nfpa_lubricated_rotary_vane_vac_tri.pdf</v>
      </c>
    </row>
    <row r="46" spans="1:37" s="161" customFormat="1" ht="15" x14ac:dyDescent="0.25">
      <c r="A46" s="18">
        <v>4</v>
      </c>
      <c r="B46" s="17" t="s">
        <v>96</v>
      </c>
      <c r="C46" s="33">
        <v>0</v>
      </c>
      <c r="D46" s="65" t="s">
        <v>102</v>
      </c>
      <c r="E46" s="177">
        <v>1</v>
      </c>
      <c r="F46" s="177">
        <v>10</v>
      </c>
      <c r="G46" s="176" t="str">
        <f t="shared" si="4"/>
        <v/>
      </c>
      <c r="AH46" s="3"/>
      <c r="AI46" s="161">
        <v>74</v>
      </c>
      <c r="AJ46" s="161" t="s">
        <v>47</v>
      </c>
      <c r="AK46" s="161" t="str">
        <f t="shared" si="6"/>
        <v>http://www.amico.com/sites/default/files/products/as_dr_nfpa_lubricated_rotary_vane_vac_tri.pdf</v>
      </c>
    </row>
    <row r="47" spans="1:37" s="161" customFormat="1" ht="15" customHeight="1" x14ac:dyDescent="0.25">
      <c r="A47" s="18">
        <v>5</v>
      </c>
      <c r="B47" s="16" t="s">
        <v>97</v>
      </c>
      <c r="C47" s="34">
        <v>0</v>
      </c>
      <c r="D47" s="65" t="s">
        <v>102</v>
      </c>
      <c r="E47" s="177">
        <v>1</v>
      </c>
      <c r="F47" s="177">
        <v>25</v>
      </c>
      <c r="G47" s="176" t="str">
        <f t="shared" si="4"/>
        <v/>
      </c>
      <c r="AH47" s="3"/>
      <c r="AI47" s="161">
        <v>104</v>
      </c>
      <c r="AJ47" s="161" t="s">
        <v>23</v>
      </c>
      <c r="AK47" s="161" t="str">
        <f t="shared" si="6"/>
        <v>http://www.amico.com/sites/default/files/products/as_dr_nfpa_lubricated_rotary_vane_vac_tri.pdf</v>
      </c>
    </row>
    <row r="48" spans="1:37" s="161" customFormat="1" ht="15" x14ac:dyDescent="0.25">
      <c r="A48" s="22"/>
      <c r="B48" s="27"/>
      <c r="C48" s="81"/>
      <c r="D48" s="83"/>
      <c r="E48" s="178"/>
      <c r="F48" s="178"/>
      <c r="G48" s="179" t="str">
        <f t="shared" si="4"/>
        <v/>
      </c>
      <c r="AH48" s="3"/>
      <c r="AI48" s="161">
        <v>154</v>
      </c>
      <c r="AJ48" s="161" t="s">
        <v>24</v>
      </c>
      <c r="AK48" s="161" t="str">
        <f t="shared" si="6"/>
        <v>http://www.amico.com/sites/default/files/products/as_dr_nfpa_lubricated_rotary_vane_vac_tri.pdf</v>
      </c>
    </row>
    <row r="49" spans="1:37" s="161" customFormat="1" ht="11.25" customHeight="1" x14ac:dyDescent="0.2">
      <c r="A49" s="121" t="s">
        <v>98</v>
      </c>
      <c r="B49" s="131"/>
      <c r="C49" s="82"/>
      <c r="D49" s="83"/>
      <c r="E49" s="178"/>
      <c r="F49" s="178"/>
      <c r="G49" s="179"/>
      <c r="AH49" s="3"/>
      <c r="AI49" s="161">
        <v>222</v>
      </c>
      <c r="AJ49" s="161" t="s">
        <v>48</v>
      </c>
      <c r="AK49" s="161" t="str">
        <f t="shared" si="6"/>
        <v>http://www.amico.com/sites/default/files/products/as_dr_nfpa_lubricated_rotary_vane_vac_tri.pdf</v>
      </c>
    </row>
    <row r="50" spans="1:37" s="161" customFormat="1" ht="11.25" customHeight="1" x14ac:dyDescent="0.2">
      <c r="A50" s="123"/>
      <c r="B50" s="132"/>
      <c r="C50" s="82"/>
      <c r="D50" s="83"/>
      <c r="E50" s="178"/>
      <c r="F50" s="178"/>
      <c r="G50" s="179"/>
      <c r="AH50" s="3"/>
      <c r="AI50" s="161">
        <v>274</v>
      </c>
      <c r="AJ50" s="161" t="s">
        <v>49</v>
      </c>
      <c r="AK50" s="161" t="str">
        <f t="shared" si="6"/>
        <v>http://www.amico.com/sites/default/files/products/as_dr_nfpa_lubricated_rotary_vane_vac_tri.pdf</v>
      </c>
    </row>
    <row r="51" spans="1:37" s="161" customFormat="1" ht="15" x14ac:dyDescent="0.25">
      <c r="A51" s="18">
        <v>1</v>
      </c>
      <c r="B51" s="36" t="s">
        <v>99</v>
      </c>
      <c r="C51" s="35">
        <v>0</v>
      </c>
      <c r="D51" s="65" t="s">
        <v>74</v>
      </c>
      <c r="E51" s="177">
        <v>1.5</v>
      </c>
      <c r="F51" s="177">
        <v>10</v>
      </c>
      <c r="G51" s="176" t="str">
        <f t="shared" si="4"/>
        <v/>
      </c>
      <c r="AH51" s="9"/>
      <c r="AI51" s="161">
        <v>336</v>
      </c>
      <c r="AJ51" s="161" t="s">
        <v>26</v>
      </c>
      <c r="AK51" s="161" t="str">
        <f t="shared" si="6"/>
        <v>http://www.amico.com/sites/default/files/products/as_dr_nfpa_lubricated_rotary_vane_vac_tri.pdf</v>
      </c>
    </row>
    <row r="52" spans="1:37" s="161" customFormat="1" ht="15" customHeight="1" x14ac:dyDescent="0.25">
      <c r="A52" s="18">
        <v>2</v>
      </c>
      <c r="B52" s="24" t="s">
        <v>100</v>
      </c>
      <c r="C52" s="33">
        <v>0</v>
      </c>
      <c r="D52" s="65" t="s">
        <v>74</v>
      </c>
      <c r="E52" s="177">
        <v>1.5</v>
      </c>
      <c r="F52" s="177">
        <v>10</v>
      </c>
      <c r="G52" s="176" t="str">
        <f t="shared" si="4"/>
        <v/>
      </c>
      <c r="AH52" s="3"/>
      <c r="AI52" s="161">
        <v>396</v>
      </c>
      <c r="AJ52" s="161" t="s">
        <v>50</v>
      </c>
      <c r="AK52" s="161" t="str">
        <f t="shared" si="6"/>
        <v>http://www.amico.com/sites/default/files/products/as_dr_nfpa_lubricated_rotary_vane_vac_tri.pdf</v>
      </c>
    </row>
    <row r="53" spans="1:37" s="161" customFormat="1" ht="15" x14ac:dyDescent="0.25">
      <c r="A53" s="18">
        <v>3</v>
      </c>
      <c r="B53" s="24" t="s">
        <v>101</v>
      </c>
      <c r="C53" s="33">
        <v>0</v>
      </c>
      <c r="D53" s="65" t="s">
        <v>103</v>
      </c>
      <c r="E53" s="177">
        <v>1.5</v>
      </c>
      <c r="F53" s="177">
        <v>10</v>
      </c>
      <c r="G53" s="176" t="str">
        <f>IF(C53&gt;0,E53*C53*(F53/100),"")</f>
        <v/>
      </c>
      <c r="AH53" s="166"/>
      <c r="AI53" s="161">
        <v>484</v>
      </c>
      <c r="AJ53" s="161" t="s">
        <v>51</v>
      </c>
      <c r="AK53" s="161" t="str">
        <f t="shared" si="6"/>
        <v>http://www.amico.com/sites/default/files/products/as_dr_nfpa_lubricated_rotary_vane_vac_tri.pdf</v>
      </c>
    </row>
    <row r="54" spans="1:37" s="161" customFormat="1" ht="15" x14ac:dyDescent="0.25">
      <c r="A54" s="18">
        <v>4</v>
      </c>
      <c r="B54" s="52" t="s">
        <v>332</v>
      </c>
      <c r="C54" s="48">
        <v>0</v>
      </c>
      <c r="D54" s="57" t="s">
        <v>139</v>
      </c>
      <c r="E54" s="32">
        <v>3</v>
      </c>
      <c r="F54" s="48">
        <v>100</v>
      </c>
      <c r="G54" s="176" t="str">
        <f>IF(C54&gt;0,E54*C54*(F54/100),"")</f>
        <v/>
      </c>
      <c r="AH54" s="3"/>
      <c r="AI54" s="161">
        <v>591</v>
      </c>
      <c r="AJ54" s="161" t="s">
        <v>52</v>
      </c>
      <c r="AK54" s="161" t="str">
        <f t="shared" si="6"/>
        <v>http://www.amico.com/sites/default/files/products/as_dr_nfpa_lubricated_rotary_vane_vac_tri.pdf</v>
      </c>
    </row>
    <row r="55" spans="1:37" s="161" customFormat="1" ht="15" x14ac:dyDescent="0.25">
      <c r="A55" s="18">
        <v>5</v>
      </c>
      <c r="B55" s="52" t="s">
        <v>192</v>
      </c>
      <c r="C55" s="48">
        <v>0</v>
      </c>
      <c r="D55" s="57" t="s">
        <v>139</v>
      </c>
      <c r="E55" s="32"/>
      <c r="F55" s="48"/>
      <c r="G55" s="176" t="str">
        <f>IF(C55&gt;0,E55*C55*(F55/100),"")</f>
        <v/>
      </c>
      <c r="AH55" s="3"/>
      <c r="AI55" s="11"/>
      <c r="AJ55" s="170" t="s">
        <v>254</v>
      </c>
      <c r="AK55" s="164" t="s">
        <v>61</v>
      </c>
    </row>
    <row r="56" spans="1:37" s="161" customFormat="1" ht="15" x14ac:dyDescent="0.25">
      <c r="A56" s="18">
        <v>6</v>
      </c>
      <c r="B56" s="52" t="s">
        <v>193</v>
      </c>
      <c r="C56" s="48">
        <v>0</v>
      </c>
      <c r="D56" s="57" t="s">
        <v>139</v>
      </c>
      <c r="E56" s="32"/>
      <c r="F56" s="48"/>
      <c r="G56" s="176" t="str">
        <f>IF(C56&gt;0,E56*C56*(F56/100),"")</f>
        <v/>
      </c>
      <c r="AH56" s="3"/>
      <c r="AI56" s="10"/>
      <c r="AJ56" s="13"/>
      <c r="AK56" s="165"/>
    </row>
    <row r="57" spans="1:37" s="161" customFormat="1" ht="15" x14ac:dyDescent="0.25">
      <c r="A57" s="18">
        <v>7</v>
      </c>
      <c r="B57" s="52" t="s">
        <v>194</v>
      </c>
      <c r="C57" s="48">
        <v>0</v>
      </c>
      <c r="D57" s="57" t="s">
        <v>139</v>
      </c>
      <c r="E57" s="32"/>
      <c r="F57" s="48"/>
      <c r="G57" s="176" t="str">
        <f>IF(C57&gt;0,E57*C57*(F57/100),"")</f>
        <v/>
      </c>
      <c r="AH57" s="3" t="s">
        <v>42</v>
      </c>
      <c r="AI57" s="3" t="s">
        <v>41</v>
      </c>
      <c r="AJ57" s="3" t="s">
        <v>9</v>
      </c>
      <c r="AK57" s="165"/>
    </row>
    <row r="58" spans="1:37" s="161" customFormat="1" ht="15" x14ac:dyDescent="0.25">
      <c r="A58" s="19"/>
      <c r="B58" s="63"/>
      <c r="C58" s="139"/>
      <c r="D58" s="137"/>
      <c r="E58" s="178"/>
      <c r="F58" s="178"/>
      <c r="G58" s="176"/>
      <c r="AG58" s="162" t="s">
        <v>200</v>
      </c>
      <c r="AH58" s="163">
        <f>MATCH($G$63,AI58:AI71)+1</f>
        <v>2</v>
      </c>
      <c r="AI58" s="3">
        <v>0</v>
      </c>
      <c r="AJ58" s="161" t="s">
        <v>263</v>
      </c>
      <c r="AK58" s="164" t="s">
        <v>347</v>
      </c>
    </row>
    <row r="59" spans="1:37" s="161" customFormat="1" ht="15" x14ac:dyDescent="0.25">
      <c r="A59" s="125" t="s">
        <v>5</v>
      </c>
      <c r="B59" s="126"/>
      <c r="C59" s="140"/>
      <c r="D59" s="138"/>
      <c r="E59" s="181"/>
      <c r="F59" s="181"/>
      <c r="G59" s="20">
        <v>0</v>
      </c>
      <c r="AG59" s="162"/>
      <c r="AH59" s="9" t="str">
        <f>INDEX(AI58:AK72,AH58,2)</f>
        <v>V-RVL-Q-200P-SS-N-010</v>
      </c>
      <c r="AI59" s="161">
        <v>16.5</v>
      </c>
      <c r="AJ59" s="161" t="s">
        <v>263</v>
      </c>
      <c r="AK59" s="164" t="str">
        <f t="shared" ref="AK59:AK71" si="7">AK58</f>
        <v>http://www.amico.com/sites/default/files/products/as_dr_nfpa_lubricated_rotary_vane_vac_quad.pdf</v>
      </c>
    </row>
    <row r="60" spans="1:37" s="161" customFormat="1" x14ac:dyDescent="0.2">
      <c r="A60" s="182"/>
      <c r="B60" s="182"/>
      <c r="C60" s="182"/>
      <c r="D60" s="182"/>
      <c r="E60" s="182"/>
      <c r="F60" s="182"/>
      <c r="G60" s="182"/>
      <c r="AG60" s="162"/>
      <c r="AH60" s="166" t="str">
        <f>HYPERLINK(INDEX(AI58:AK72,AH58,3))</f>
        <v>http://www.amico.com/sites/default/files/products/as_dr_nfpa_lubricated_rotary_vane_vac_quad.pdf</v>
      </c>
      <c r="AI60" s="161">
        <v>21</v>
      </c>
      <c r="AJ60" s="161" t="s">
        <v>264</v>
      </c>
      <c r="AK60" s="164" t="str">
        <f t="shared" si="7"/>
        <v>http://www.amico.com/sites/default/files/products/as_dr_nfpa_lubricated_rotary_vane_vac_quad.pdf</v>
      </c>
    </row>
    <row r="61" spans="1:37" s="161" customFormat="1" ht="15" x14ac:dyDescent="0.2">
      <c r="A61" s="84" t="s">
        <v>104</v>
      </c>
      <c r="B61" s="84"/>
      <c r="C61" s="84"/>
      <c r="D61" s="84"/>
      <c r="E61" s="84"/>
      <c r="F61" s="85"/>
      <c r="G61" s="1">
        <f>SUM(G20:G59)</f>
        <v>0</v>
      </c>
      <c r="AH61" s="3"/>
      <c r="AI61" s="161">
        <v>33</v>
      </c>
      <c r="AJ61" s="161" t="s">
        <v>265</v>
      </c>
      <c r="AK61" s="164" t="str">
        <f t="shared" si="7"/>
        <v>http://www.amico.com/sites/default/files/products/as_dr_nfpa_lubricated_rotary_vane_vac_quad.pdf</v>
      </c>
    </row>
    <row r="62" spans="1:37" s="161" customFormat="1" ht="15" x14ac:dyDescent="0.25">
      <c r="A62" s="86" t="s">
        <v>8</v>
      </c>
      <c r="B62" s="86"/>
      <c r="C62" s="86"/>
      <c r="D62" s="86"/>
      <c r="E62" s="86"/>
      <c r="F62" s="87"/>
      <c r="G62" s="2">
        <v>0</v>
      </c>
      <c r="AH62" s="9"/>
      <c r="AI62" s="161">
        <v>51</v>
      </c>
      <c r="AJ62" s="161" t="s">
        <v>266</v>
      </c>
      <c r="AK62" s="164" t="str">
        <f t="shared" si="7"/>
        <v>http://www.amico.com/sites/default/files/products/as_dr_nfpa_lubricated_rotary_vane_vac_quad.pdf</v>
      </c>
    </row>
    <row r="63" spans="1:37" s="161" customFormat="1" ht="15" x14ac:dyDescent="0.2">
      <c r="A63" s="84" t="s">
        <v>105</v>
      </c>
      <c r="B63" s="84"/>
      <c r="C63" s="84"/>
      <c r="D63" s="84"/>
      <c r="E63" s="84"/>
      <c r="F63" s="85"/>
      <c r="G63" s="1">
        <f>(G61)*AA4</f>
        <v>0</v>
      </c>
      <c r="AH63" s="3"/>
      <c r="AI63" s="161">
        <v>111</v>
      </c>
      <c r="AJ63" s="161" t="s">
        <v>53</v>
      </c>
      <c r="AK63" s="164" t="str">
        <f t="shared" si="7"/>
        <v>http://www.amico.com/sites/default/files/products/as_dr_nfpa_lubricated_rotary_vane_vac_quad.pdf</v>
      </c>
    </row>
    <row r="64" spans="1:37" s="161" customFormat="1" ht="15" x14ac:dyDescent="0.2">
      <c r="A64" s="75"/>
      <c r="B64" s="75"/>
      <c r="C64" s="75"/>
      <c r="D64" s="75"/>
      <c r="E64" s="75"/>
      <c r="F64" s="75"/>
      <c r="G64" s="23"/>
      <c r="AH64" s="166"/>
      <c r="AI64" s="161">
        <v>156</v>
      </c>
      <c r="AJ64" s="161" t="s">
        <v>54</v>
      </c>
      <c r="AK64" s="164" t="str">
        <f t="shared" si="7"/>
        <v>http://www.amico.com/sites/default/files/products/as_dr_nfpa_lubricated_rotary_vane_vac_quad.pdf</v>
      </c>
    </row>
    <row r="65" spans="1:37" s="161" customFormat="1" ht="15" x14ac:dyDescent="0.2">
      <c r="A65" s="91" t="s">
        <v>159</v>
      </c>
      <c r="B65" s="91"/>
      <c r="C65" s="91"/>
      <c r="D65" s="91"/>
      <c r="E65" s="91"/>
      <c r="F65" s="91"/>
      <c r="G65" s="91"/>
      <c r="AI65" s="161">
        <v>231</v>
      </c>
      <c r="AJ65" s="161" t="s">
        <v>25</v>
      </c>
      <c r="AK65" s="164" t="str">
        <f>AK64</f>
        <v>http://www.amico.com/sites/default/files/products/as_dr_nfpa_lubricated_rotary_vane_vac_quad.pdf</v>
      </c>
    </row>
    <row r="66" spans="1:37" s="161" customFormat="1" ht="15" x14ac:dyDescent="0.2">
      <c r="A66" s="92" t="s">
        <v>160</v>
      </c>
      <c r="B66" s="91"/>
      <c r="C66" s="91"/>
      <c r="D66" s="91"/>
      <c r="E66" s="91"/>
      <c r="F66" s="91"/>
      <c r="G66" s="91"/>
      <c r="AI66" s="161">
        <v>333</v>
      </c>
      <c r="AJ66" s="161" t="s">
        <v>59</v>
      </c>
      <c r="AK66" s="164" t="str">
        <f t="shared" si="7"/>
        <v>http://www.amico.com/sites/default/files/products/as_dr_nfpa_lubricated_rotary_vane_vac_quad.pdf</v>
      </c>
    </row>
    <row r="67" spans="1:37" s="161" customFormat="1" ht="15" x14ac:dyDescent="0.2">
      <c r="A67" s="92" t="s">
        <v>333</v>
      </c>
      <c r="B67" s="91"/>
      <c r="C67" s="91"/>
      <c r="D67" s="91"/>
      <c r="E67" s="91"/>
      <c r="F67" s="91"/>
      <c r="G67" s="91"/>
      <c r="AI67" s="161">
        <v>411</v>
      </c>
      <c r="AJ67" s="161" t="s">
        <v>27</v>
      </c>
      <c r="AK67" s="164" t="str">
        <f t="shared" si="7"/>
        <v>http://www.amico.com/sites/default/files/products/as_dr_nfpa_lubricated_rotary_vane_vac_quad.pdf</v>
      </c>
    </row>
    <row r="68" spans="1:37" s="161" customFormat="1" ht="18" x14ac:dyDescent="0.2">
      <c r="A68" s="71"/>
      <c r="B68" s="135" t="s">
        <v>325</v>
      </c>
      <c r="C68" s="135"/>
      <c r="D68" s="135"/>
      <c r="E68" s="135"/>
      <c r="F68" s="135"/>
      <c r="G68" s="72"/>
      <c r="AI68" s="161">
        <v>504</v>
      </c>
      <c r="AJ68" s="161" t="s">
        <v>55</v>
      </c>
      <c r="AK68" s="164" t="str">
        <f t="shared" si="7"/>
        <v>http://www.amico.com/sites/default/files/products/as_dr_nfpa_lubricated_rotary_vane_vac_quad.pdf</v>
      </c>
    </row>
    <row r="69" spans="1:37" s="161" customFormat="1" ht="15" x14ac:dyDescent="0.2">
      <c r="A69" s="71"/>
      <c r="B69" s="72"/>
      <c r="C69" s="72"/>
      <c r="D69" s="72"/>
      <c r="E69" s="72"/>
      <c r="F69" s="72"/>
      <c r="G69" s="72"/>
      <c r="AI69" s="161">
        <v>593</v>
      </c>
      <c r="AJ69" s="161" t="s">
        <v>56</v>
      </c>
      <c r="AK69" s="164" t="str">
        <f t="shared" si="7"/>
        <v>http://www.amico.com/sites/default/files/products/as_dr_nfpa_lubricated_rotary_vane_vac_quad.pdf</v>
      </c>
    </row>
    <row r="70" spans="1:37" s="161" customFormat="1" ht="15" x14ac:dyDescent="0.2">
      <c r="A70" s="71"/>
      <c r="B70" s="72"/>
      <c r="C70" s="73" t="s">
        <v>316</v>
      </c>
      <c r="D70" s="111" t="s">
        <v>319</v>
      </c>
      <c r="E70" s="111"/>
      <c r="F70" s="111"/>
      <c r="G70" s="72"/>
      <c r="AI70" s="161">
        <v>725</v>
      </c>
      <c r="AJ70" s="161" t="s">
        <v>57</v>
      </c>
      <c r="AK70" s="164" t="str">
        <f t="shared" si="7"/>
        <v>http://www.amico.com/sites/default/files/products/as_dr_nfpa_lubricated_rotary_vane_vac_quad.pdf</v>
      </c>
    </row>
    <row r="71" spans="1:37" s="161" customFormat="1" ht="15" x14ac:dyDescent="0.2">
      <c r="A71" s="71"/>
      <c r="B71" s="68" t="s">
        <v>313</v>
      </c>
      <c r="C71" s="69" t="s">
        <v>317</v>
      </c>
      <c r="D71" s="183" t="s">
        <v>320</v>
      </c>
      <c r="E71" s="112"/>
      <c r="F71" s="112"/>
      <c r="G71" s="72"/>
      <c r="AI71" s="161">
        <v>886</v>
      </c>
      <c r="AJ71" s="161" t="s">
        <v>58</v>
      </c>
      <c r="AK71" s="164" t="str">
        <f t="shared" si="7"/>
        <v>http://www.amico.com/sites/default/files/products/as_dr_nfpa_lubricated_rotary_vane_vac_quad.pdf</v>
      </c>
    </row>
    <row r="72" spans="1:37" s="161" customFormat="1" ht="15" x14ac:dyDescent="0.2">
      <c r="A72" s="71"/>
      <c r="B72" s="68" t="s">
        <v>314</v>
      </c>
      <c r="C72" s="69" t="s">
        <v>317</v>
      </c>
      <c r="D72" s="183" t="s">
        <v>321</v>
      </c>
      <c r="E72" s="112"/>
      <c r="F72" s="112"/>
      <c r="G72" s="72"/>
      <c r="AI72" s="11"/>
      <c r="AJ72" s="170" t="s">
        <v>254</v>
      </c>
      <c r="AK72" s="164" t="s">
        <v>61</v>
      </c>
    </row>
    <row r="73" spans="1:37" s="161" customFormat="1" ht="15" x14ac:dyDescent="0.2">
      <c r="A73" s="71"/>
      <c r="B73" s="68" t="s">
        <v>315</v>
      </c>
      <c r="C73" s="69" t="s">
        <v>317</v>
      </c>
      <c r="D73" s="183" t="s">
        <v>322</v>
      </c>
      <c r="E73" s="112"/>
      <c r="F73" s="112"/>
      <c r="G73" s="72"/>
      <c r="AI73" s="12"/>
      <c r="AJ73" s="170"/>
      <c r="AK73" s="165"/>
    </row>
    <row r="74" spans="1:37" s="161" customFormat="1" ht="15" x14ac:dyDescent="0.2">
      <c r="A74" s="71"/>
      <c r="B74" s="68" t="s">
        <v>311</v>
      </c>
      <c r="C74" s="69" t="s">
        <v>317</v>
      </c>
      <c r="D74" s="183" t="s">
        <v>323</v>
      </c>
      <c r="E74" s="112"/>
      <c r="F74" s="112"/>
      <c r="G74" s="72"/>
      <c r="AH74" s="3" t="s">
        <v>42</v>
      </c>
      <c r="AI74" s="3" t="s">
        <v>41</v>
      </c>
      <c r="AJ74" s="3" t="s">
        <v>9</v>
      </c>
      <c r="AK74" s="165"/>
    </row>
    <row r="75" spans="1:37" s="161" customFormat="1" ht="15" x14ac:dyDescent="0.2">
      <c r="A75" s="71"/>
      <c r="B75" s="68" t="s">
        <v>312</v>
      </c>
      <c r="C75" s="69" t="s">
        <v>318</v>
      </c>
      <c r="D75" s="183" t="s">
        <v>324</v>
      </c>
      <c r="E75" s="112"/>
      <c r="F75" s="112"/>
      <c r="G75" s="72"/>
      <c r="AG75" s="162" t="s">
        <v>200</v>
      </c>
      <c r="AH75" s="163">
        <f>MATCH($G$63,AI75:AI81)+1</f>
        <v>2</v>
      </c>
      <c r="AI75" s="3">
        <v>0</v>
      </c>
      <c r="AJ75" s="161" t="s">
        <v>255</v>
      </c>
      <c r="AK75" s="164" t="s">
        <v>348</v>
      </c>
    </row>
    <row r="76" spans="1:37" s="161" customFormat="1" ht="15" x14ac:dyDescent="0.2">
      <c r="A76" s="71"/>
      <c r="B76" s="72"/>
      <c r="C76" s="72"/>
      <c r="D76" s="72"/>
      <c r="E76" s="72"/>
      <c r="F76" s="72"/>
      <c r="G76" s="72"/>
      <c r="AG76" s="162"/>
      <c r="AH76" s="9" t="str">
        <f>INDEX(AI75:AK82,AH75,2)</f>
        <v>V-RVD-D-080P-TH-N-012</v>
      </c>
      <c r="AI76" s="161">
        <v>5.3</v>
      </c>
      <c r="AJ76" s="161" t="s">
        <v>255</v>
      </c>
      <c r="AK76" s="161" t="str">
        <f t="shared" ref="AK76:AK81" si="8">AK75</f>
        <v>http://www.amico.com/sites/default/files/products/as_dr_nfpa_dry_rotary_vane_vac_dup_horiz.pdf</v>
      </c>
    </row>
    <row r="77" spans="1:37" s="161" customFormat="1" ht="15.75" customHeight="1" x14ac:dyDescent="0.2">
      <c r="A77" s="184"/>
      <c r="B77" s="184"/>
      <c r="C77" s="184"/>
      <c r="D77" s="184"/>
      <c r="E77" s="184"/>
      <c r="F77" s="184"/>
      <c r="G77" s="184"/>
      <c r="AG77" s="162"/>
      <c r="AH77" s="166" t="str">
        <f>HYPERLINK(INDEX(AI75:AK82,AH75,3))</f>
        <v>http://www.amico.com/sites/default/files/products/as_dr_nfpa_dry_rotary_vane_vac_dup_horiz.pdf</v>
      </c>
      <c r="AI77" s="161">
        <v>8.3000000000000007</v>
      </c>
      <c r="AJ77" s="161" t="s">
        <v>256</v>
      </c>
      <c r="AK77" s="161" t="str">
        <f t="shared" si="8"/>
        <v>http://www.amico.com/sites/default/files/products/as_dr_nfpa_dry_rotary_vane_vac_dup_horiz.pdf</v>
      </c>
    </row>
    <row r="78" spans="1:37" s="161" customFormat="1" ht="20.25" x14ac:dyDescent="0.3">
      <c r="B78" s="185" t="s">
        <v>69</v>
      </c>
      <c r="C78" s="186"/>
      <c r="D78" s="186"/>
      <c r="E78" s="186"/>
      <c r="F78" s="186"/>
      <c r="G78" s="186"/>
      <c r="AI78" s="161">
        <v>12.5</v>
      </c>
      <c r="AJ78" s="161" t="s">
        <v>257</v>
      </c>
      <c r="AK78" s="161" t="str">
        <f t="shared" si="8"/>
        <v>http://www.amico.com/sites/default/files/products/as_dr_nfpa_dry_rotary_vane_vac_dup_horiz.pdf</v>
      </c>
    </row>
    <row r="79" spans="1:37" s="161" customFormat="1" ht="15" customHeight="1" x14ac:dyDescent="0.2">
      <c r="B79" s="79"/>
      <c r="C79" s="79" t="s">
        <v>44</v>
      </c>
      <c r="D79" s="79"/>
      <c r="E79" s="93" t="s">
        <v>43</v>
      </c>
      <c r="F79" s="94"/>
      <c r="G79" s="94"/>
      <c r="AI79" s="161">
        <v>22.1</v>
      </c>
      <c r="AJ79" s="161" t="s">
        <v>258</v>
      </c>
      <c r="AK79" s="161" t="str">
        <f t="shared" si="8"/>
        <v>http://www.amico.com/sites/default/files/products/as_dr_nfpa_dry_rotary_vane_vac_dup_horiz.pdf</v>
      </c>
    </row>
    <row r="80" spans="1:37" s="161" customFormat="1" x14ac:dyDescent="0.2">
      <c r="B80" s="79"/>
      <c r="C80" s="79"/>
      <c r="D80" s="79"/>
      <c r="E80" s="93"/>
      <c r="F80" s="94"/>
      <c r="G80" s="94"/>
      <c r="AI80" s="161">
        <v>41</v>
      </c>
      <c r="AJ80" s="161" t="s">
        <v>259</v>
      </c>
      <c r="AK80" s="161" t="str">
        <f t="shared" si="8"/>
        <v>http://www.amico.com/sites/default/files/products/as_dr_nfpa_dry_rotary_vane_vac_dup_horiz.pdf</v>
      </c>
    </row>
    <row r="81" spans="2:37" s="161" customFormat="1" x14ac:dyDescent="0.2">
      <c r="B81" s="79"/>
      <c r="C81" s="79"/>
      <c r="D81" s="79"/>
      <c r="E81" s="93"/>
      <c r="F81" s="94"/>
      <c r="G81" s="94"/>
      <c r="AI81" s="161">
        <v>51.3</v>
      </c>
      <c r="AJ81" s="161" t="s">
        <v>260</v>
      </c>
      <c r="AK81" s="161" t="str">
        <f t="shared" si="8"/>
        <v>http://www.amico.com/sites/default/files/products/as_dr_nfpa_dry_rotary_vane_vac_dup_horiz.pdf</v>
      </c>
    </row>
    <row r="82" spans="2:37" s="161" customFormat="1" x14ac:dyDescent="0.2">
      <c r="B82" s="95" t="s">
        <v>28</v>
      </c>
      <c r="C82" s="80" t="str">
        <f>IF($G$63=0,"",AH3)</f>
        <v/>
      </c>
      <c r="D82" s="80"/>
      <c r="E82" s="90" t="str">
        <f>IF(G$63=0,"",HYPERLINK(AH4))</f>
        <v/>
      </c>
      <c r="F82" s="90"/>
      <c r="G82" s="90"/>
      <c r="AI82" s="12"/>
      <c r="AJ82" s="170" t="s">
        <v>254</v>
      </c>
      <c r="AK82" s="164" t="s">
        <v>61</v>
      </c>
    </row>
    <row r="83" spans="2:37" s="161" customFormat="1" x14ac:dyDescent="0.2">
      <c r="B83" s="95"/>
      <c r="C83" s="80"/>
      <c r="D83" s="80"/>
      <c r="E83" s="90"/>
      <c r="F83" s="90"/>
      <c r="G83" s="90"/>
      <c r="AI83" s="12"/>
      <c r="AJ83" s="170"/>
      <c r="AK83" s="165"/>
    </row>
    <row r="84" spans="2:37" s="161" customFormat="1" x14ac:dyDescent="0.2">
      <c r="B84" s="95" t="s">
        <v>29</v>
      </c>
      <c r="C84" s="80" t="str">
        <f>IF($G$63=0,"",AH14)</f>
        <v/>
      </c>
      <c r="D84" s="80"/>
      <c r="E84" s="90" t="str">
        <f>IF(G$63=0,"",HYPERLINK(AH15))</f>
        <v/>
      </c>
      <c r="F84" s="90"/>
      <c r="G84" s="90"/>
      <c r="AH84" s="3" t="s">
        <v>42</v>
      </c>
      <c r="AI84" s="3" t="s">
        <v>41</v>
      </c>
      <c r="AJ84" s="3" t="s">
        <v>9</v>
      </c>
      <c r="AK84" s="165"/>
    </row>
    <row r="85" spans="2:37" s="161" customFormat="1" x14ac:dyDescent="0.2">
      <c r="B85" s="95"/>
      <c r="C85" s="80"/>
      <c r="D85" s="80"/>
      <c r="E85" s="90"/>
      <c r="F85" s="90"/>
      <c r="G85" s="90"/>
      <c r="AG85" s="162" t="s">
        <v>200</v>
      </c>
      <c r="AH85" s="163">
        <f>MATCH($G$63,AI85:AI91)+1</f>
        <v>2</v>
      </c>
      <c r="AI85" s="3">
        <v>0</v>
      </c>
      <c r="AJ85" s="161" t="s">
        <v>267</v>
      </c>
      <c r="AK85" s="164" t="s">
        <v>349</v>
      </c>
    </row>
    <row r="86" spans="2:37" s="161" customFormat="1" x14ac:dyDescent="0.2">
      <c r="B86" s="88" t="s">
        <v>133</v>
      </c>
      <c r="C86" s="80" t="str">
        <f>IF($G$63=0,"",AH25)</f>
        <v/>
      </c>
      <c r="D86" s="80"/>
      <c r="E86" s="90" t="str">
        <f>IF(G$63=0,"",HYPERLINK(AH26))</f>
        <v/>
      </c>
      <c r="F86" s="90"/>
      <c r="G86" s="90"/>
      <c r="AG86" s="162"/>
      <c r="AH86" s="9" t="str">
        <f>INDEX(AI85:AK92,AH85,2)</f>
        <v>V-RVD-D-080P-TS-N-012</v>
      </c>
      <c r="AI86" s="161">
        <v>5.3</v>
      </c>
      <c r="AJ86" s="161" t="s">
        <v>267</v>
      </c>
      <c r="AK86" s="161" t="str">
        <f t="shared" ref="AK86:AK91" si="9">AK85</f>
        <v>http://www.amico.com/sites/default/files/products/as_dr_nfpa_dry_rotary_vane_vac_dup_vert.pdf</v>
      </c>
    </row>
    <row r="87" spans="2:37" s="161" customFormat="1" x14ac:dyDescent="0.2">
      <c r="B87" s="89"/>
      <c r="C87" s="80"/>
      <c r="D87" s="80"/>
      <c r="E87" s="90"/>
      <c r="F87" s="90"/>
      <c r="G87" s="90"/>
      <c r="AG87" s="162"/>
      <c r="AH87" s="166" t="str">
        <f>HYPERLINK(INDEX(AI85:AK92,AH85,3))</f>
        <v>http://www.amico.com/sites/default/files/products/as_dr_nfpa_dry_rotary_vane_vac_dup_vert.pdf</v>
      </c>
      <c r="AI87" s="161">
        <v>8.3000000000000007</v>
      </c>
      <c r="AJ87" s="161" t="s">
        <v>268</v>
      </c>
      <c r="AK87" s="161" t="str">
        <f t="shared" si="9"/>
        <v>http://www.amico.com/sites/default/files/products/as_dr_nfpa_dry_rotary_vane_vac_dup_vert.pdf</v>
      </c>
    </row>
    <row r="88" spans="2:37" s="161" customFormat="1" x14ac:dyDescent="0.2">
      <c r="B88" s="88" t="s">
        <v>134</v>
      </c>
      <c r="C88" s="80" t="str">
        <f>IF($G$63=0,"",AH42)</f>
        <v/>
      </c>
      <c r="D88" s="80"/>
      <c r="E88" s="90" t="str">
        <f>IF(G$63=0,"",HYPERLINK(AH43))</f>
        <v/>
      </c>
      <c r="F88" s="90"/>
      <c r="G88" s="90"/>
      <c r="AI88" s="161">
        <v>12.5</v>
      </c>
      <c r="AJ88" s="161" t="s">
        <v>269</v>
      </c>
      <c r="AK88" s="161" t="str">
        <f t="shared" si="9"/>
        <v>http://www.amico.com/sites/default/files/products/as_dr_nfpa_dry_rotary_vane_vac_dup_vert.pdf</v>
      </c>
    </row>
    <row r="89" spans="2:37" s="161" customFormat="1" x14ac:dyDescent="0.2">
      <c r="B89" s="89"/>
      <c r="C89" s="80"/>
      <c r="D89" s="80"/>
      <c r="E89" s="90"/>
      <c r="F89" s="90"/>
      <c r="G89" s="90"/>
      <c r="AI89" s="161">
        <v>22.1</v>
      </c>
      <c r="AJ89" s="161" t="s">
        <v>270</v>
      </c>
      <c r="AK89" s="161" t="str">
        <f t="shared" si="9"/>
        <v>http://www.amico.com/sites/default/files/products/as_dr_nfpa_dry_rotary_vane_vac_dup_vert.pdf</v>
      </c>
    </row>
    <row r="90" spans="2:37" s="161" customFormat="1" x14ac:dyDescent="0.2">
      <c r="B90" s="88" t="s">
        <v>135</v>
      </c>
      <c r="C90" s="80" t="str">
        <f>IF($G$63=0,"",AH59)</f>
        <v/>
      </c>
      <c r="D90" s="80"/>
      <c r="E90" s="90" t="str">
        <f>IF(G$63=0,"",HYPERLINK(AH60))</f>
        <v/>
      </c>
      <c r="F90" s="90"/>
      <c r="G90" s="90"/>
      <c r="AI90" s="161">
        <v>30.4</v>
      </c>
      <c r="AJ90" s="161" t="s">
        <v>271</v>
      </c>
      <c r="AK90" s="161" t="str">
        <f t="shared" si="9"/>
        <v>http://www.amico.com/sites/default/files/products/as_dr_nfpa_dry_rotary_vane_vac_dup_vert.pdf</v>
      </c>
    </row>
    <row r="91" spans="2:37" s="161" customFormat="1" x14ac:dyDescent="0.2">
      <c r="B91" s="89"/>
      <c r="C91" s="80"/>
      <c r="D91" s="80"/>
      <c r="E91" s="90"/>
      <c r="F91" s="90"/>
      <c r="G91" s="90"/>
      <c r="AI91" s="161">
        <v>51.3</v>
      </c>
      <c r="AJ91" s="161" t="s">
        <v>272</v>
      </c>
      <c r="AK91" s="161" t="str">
        <f t="shared" si="9"/>
        <v>http://www.amico.com/sites/default/files/products/as_dr_nfpa_dry_rotary_vane_vac_dup_vert.pdf</v>
      </c>
    </row>
    <row r="92" spans="2:37" s="161" customFormat="1" x14ac:dyDescent="0.2">
      <c r="AI92" s="12"/>
      <c r="AJ92" s="170" t="s">
        <v>254</v>
      </c>
      <c r="AK92" s="164" t="s">
        <v>61</v>
      </c>
    </row>
    <row r="93" spans="2:37" s="161" customFormat="1" ht="20.25" x14ac:dyDescent="0.3">
      <c r="B93" s="185" t="s">
        <v>70</v>
      </c>
      <c r="C93" s="186"/>
      <c r="D93" s="186"/>
      <c r="E93" s="186"/>
      <c r="F93" s="186"/>
      <c r="G93" s="186"/>
      <c r="AI93" s="12"/>
      <c r="AJ93" s="170"/>
      <c r="AK93" s="164"/>
    </row>
    <row r="94" spans="2:37" s="161" customFormat="1" x14ac:dyDescent="0.2">
      <c r="B94" s="79"/>
      <c r="C94" s="79" t="s">
        <v>44</v>
      </c>
      <c r="D94" s="79"/>
      <c r="E94" s="93" t="s">
        <v>43</v>
      </c>
      <c r="F94" s="94"/>
      <c r="G94" s="94"/>
      <c r="AH94" s="3" t="s">
        <v>42</v>
      </c>
      <c r="AI94" s="3" t="s">
        <v>41</v>
      </c>
      <c r="AJ94" s="3" t="s">
        <v>9</v>
      </c>
      <c r="AK94" s="165"/>
    </row>
    <row r="95" spans="2:37" s="161" customFormat="1" x14ac:dyDescent="0.2">
      <c r="B95" s="79"/>
      <c r="C95" s="79"/>
      <c r="D95" s="79"/>
      <c r="E95" s="93"/>
      <c r="F95" s="94"/>
      <c r="G95" s="94"/>
      <c r="AG95" s="162" t="s">
        <v>200</v>
      </c>
      <c r="AH95" s="163">
        <f>MATCH($G$63,AI95:AI103)+1</f>
        <v>2</v>
      </c>
      <c r="AI95" s="3">
        <v>0</v>
      </c>
      <c r="AJ95" s="161" t="s">
        <v>273</v>
      </c>
      <c r="AK95" s="164" t="s">
        <v>350</v>
      </c>
    </row>
    <row r="96" spans="2:37" s="161" customFormat="1" x14ac:dyDescent="0.2">
      <c r="B96" s="79"/>
      <c r="C96" s="79"/>
      <c r="D96" s="79"/>
      <c r="E96" s="93"/>
      <c r="F96" s="94"/>
      <c r="G96" s="94"/>
      <c r="AG96" s="162"/>
      <c r="AH96" s="9" t="str">
        <f>INDEX(AI95:AK104,AH95,2)</f>
        <v>V-RVD-D-200P-SS-N-012</v>
      </c>
      <c r="AI96" s="161">
        <v>5.3</v>
      </c>
      <c r="AJ96" s="161" t="s">
        <v>273</v>
      </c>
      <c r="AK96" s="161" t="str">
        <f>AK95</f>
        <v>http://www.amico.com/sites/default/files/products/as_dr_nfpa_dry_rotary_vane_vac_dup_mod_bch.pdf</v>
      </c>
    </row>
    <row r="97" spans="2:37" s="161" customFormat="1" x14ac:dyDescent="0.2">
      <c r="B97" s="95" t="s">
        <v>28</v>
      </c>
      <c r="C97" s="80" t="str">
        <f>IF($G$63=0,"",AH86)</f>
        <v/>
      </c>
      <c r="D97" s="80"/>
      <c r="E97" s="90" t="str">
        <f>IF(G$63=0,"",HYPERLINK(AH77))</f>
        <v/>
      </c>
      <c r="F97" s="90"/>
      <c r="G97" s="90"/>
      <c r="AG97" s="162"/>
      <c r="AH97" s="166" t="str">
        <f>HYPERLINK(INDEX(AI95:AK104,AH95,3))</f>
        <v>http://www.amico.com/sites/default/files/products/as_dr_nfpa_dry_rotary_vane_vac_dup_mod_bch.pdf</v>
      </c>
      <c r="AI97" s="161">
        <v>8.3000000000000007</v>
      </c>
      <c r="AJ97" s="161" t="s">
        <v>274</v>
      </c>
      <c r="AK97" s="161" t="str">
        <f t="shared" ref="AK97:AK103" si="10">AK96</f>
        <v>http://www.amico.com/sites/default/files/products/as_dr_nfpa_dry_rotary_vane_vac_dup_mod_bch.pdf</v>
      </c>
    </row>
    <row r="98" spans="2:37" s="161" customFormat="1" x14ac:dyDescent="0.2">
      <c r="B98" s="95"/>
      <c r="C98" s="80"/>
      <c r="D98" s="80"/>
      <c r="E98" s="90"/>
      <c r="F98" s="90"/>
      <c r="G98" s="90"/>
      <c r="AI98" s="161">
        <v>12.5</v>
      </c>
      <c r="AJ98" s="161" t="s">
        <v>275</v>
      </c>
      <c r="AK98" s="161" t="str">
        <f t="shared" si="10"/>
        <v>http://www.amico.com/sites/default/files/products/as_dr_nfpa_dry_rotary_vane_vac_dup_mod_bch.pdf</v>
      </c>
    </row>
    <row r="99" spans="2:37" s="161" customFormat="1" x14ac:dyDescent="0.2">
      <c r="B99" s="95" t="s">
        <v>29</v>
      </c>
      <c r="C99" s="80" t="str">
        <f>IF($G$63=0,"",AH86)</f>
        <v/>
      </c>
      <c r="D99" s="80"/>
      <c r="E99" s="90" t="str">
        <f>IF(G$63=0,"",HYPERLINK(AH87))</f>
        <v/>
      </c>
      <c r="F99" s="90"/>
      <c r="G99" s="90"/>
      <c r="AI99" s="161">
        <v>22.1</v>
      </c>
      <c r="AJ99" s="161" t="s">
        <v>276</v>
      </c>
      <c r="AK99" s="161" t="str">
        <f t="shared" si="10"/>
        <v>http://www.amico.com/sites/default/files/products/as_dr_nfpa_dry_rotary_vane_vac_dup_mod_bch.pdf</v>
      </c>
    </row>
    <row r="100" spans="2:37" s="161" customFormat="1" x14ac:dyDescent="0.2">
      <c r="B100" s="95"/>
      <c r="C100" s="80"/>
      <c r="D100" s="80"/>
      <c r="E100" s="90"/>
      <c r="F100" s="90"/>
      <c r="G100" s="90"/>
      <c r="AI100" s="161">
        <v>41</v>
      </c>
      <c r="AJ100" s="161" t="s">
        <v>277</v>
      </c>
      <c r="AK100" s="161" t="str">
        <f t="shared" si="10"/>
        <v>http://www.amico.com/sites/default/files/products/as_dr_nfpa_dry_rotary_vane_vac_dup_mod_bch.pdf</v>
      </c>
    </row>
    <row r="101" spans="2:37" s="161" customFormat="1" x14ac:dyDescent="0.2">
      <c r="B101" s="88" t="s">
        <v>133</v>
      </c>
      <c r="C101" s="80" t="str">
        <f>IF($G$63=0,"",AH96)</f>
        <v/>
      </c>
      <c r="D101" s="80"/>
      <c r="E101" s="90" t="str">
        <f>IF(G$63=0,"",HYPERLINK(AH97))</f>
        <v/>
      </c>
      <c r="F101" s="90"/>
      <c r="G101" s="90"/>
      <c r="AI101" s="161">
        <v>51.3</v>
      </c>
      <c r="AJ101" s="161" t="s">
        <v>278</v>
      </c>
      <c r="AK101" s="161" t="str">
        <f t="shared" si="10"/>
        <v>http://www.amico.com/sites/default/files/products/as_dr_nfpa_dry_rotary_vane_vac_dup_mod_bch.pdf</v>
      </c>
    </row>
    <row r="102" spans="2:37" s="161" customFormat="1" x14ac:dyDescent="0.2">
      <c r="B102" s="89"/>
      <c r="C102" s="80"/>
      <c r="D102" s="80"/>
      <c r="E102" s="90"/>
      <c r="F102" s="90"/>
      <c r="G102" s="90"/>
      <c r="AI102" s="161">
        <v>77.8</v>
      </c>
      <c r="AJ102" s="161" t="s">
        <v>279</v>
      </c>
      <c r="AK102" s="161" t="str">
        <f t="shared" si="10"/>
        <v>http://www.amico.com/sites/default/files/products/as_dr_nfpa_dry_rotary_vane_vac_dup_mod_bch.pdf</v>
      </c>
    </row>
    <row r="103" spans="2:37" s="161" customFormat="1" x14ac:dyDescent="0.2">
      <c r="B103" s="88" t="s">
        <v>134</v>
      </c>
      <c r="C103" s="80" t="str">
        <f>IF($G$63=0,"",AH108)</f>
        <v/>
      </c>
      <c r="D103" s="80"/>
      <c r="E103" s="90" t="str">
        <f>IF(G$63=0,"",HYPERLINK(AH109))</f>
        <v/>
      </c>
      <c r="F103" s="90"/>
      <c r="G103" s="90"/>
      <c r="AI103" s="161">
        <v>103.4</v>
      </c>
      <c r="AJ103" s="161" t="s">
        <v>280</v>
      </c>
      <c r="AK103" s="161" t="str">
        <f t="shared" si="10"/>
        <v>http://www.amico.com/sites/default/files/products/as_dr_nfpa_dry_rotary_vane_vac_dup_mod_bch.pdf</v>
      </c>
    </row>
    <row r="104" spans="2:37" s="161" customFormat="1" x14ac:dyDescent="0.2">
      <c r="B104" s="89"/>
      <c r="C104" s="80"/>
      <c r="D104" s="80"/>
      <c r="E104" s="90"/>
      <c r="F104" s="90"/>
      <c r="G104" s="90"/>
      <c r="AJ104" s="170" t="s">
        <v>254</v>
      </c>
      <c r="AK104" s="164" t="s">
        <v>61</v>
      </c>
    </row>
    <row r="105" spans="2:37" s="161" customFormat="1" x14ac:dyDescent="0.2">
      <c r="B105" s="88" t="s">
        <v>135</v>
      </c>
      <c r="C105" s="80" t="str">
        <f>IF($G$63=0,"",AH120)</f>
        <v/>
      </c>
      <c r="D105" s="80"/>
      <c r="E105" s="90" t="str">
        <f>IF(G$63=0,"",HYPERLINK(AH121))</f>
        <v/>
      </c>
      <c r="F105" s="90"/>
      <c r="G105" s="90"/>
    </row>
    <row r="106" spans="2:37" s="161" customFormat="1" x14ac:dyDescent="0.2">
      <c r="B106" s="89"/>
      <c r="C106" s="80"/>
      <c r="D106" s="80"/>
      <c r="E106" s="90"/>
      <c r="F106" s="90"/>
      <c r="G106" s="90"/>
      <c r="AH106" s="3" t="s">
        <v>42</v>
      </c>
      <c r="AI106" s="3" t="s">
        <v>41</v>
      </c>
      <c r="AJ106" s="3" t="s">
        <v>9</v>
      </c>
      <c r="AK106" s="165"/>
    </row>
    <row r="107" spans="2:37" s="161" customFormat="1" x14ac:dyDescent="0.2">
      <c r="AG107" s="162" t="s">
        <v>200</v>
      </c>
      <c r="AH107" s="163">
        <f>MATCH($G$63,AI107:AI115)+1</f>
        <v>2</v>
      </c>
      <c r="AI107" s="3">
        <v>0</v>
      </c>
      <c r="AJ107" s="161" t="s">
        <v>281</v>
      </c>
      <c r="AK107" s="164" t="s">
        <v>351</v>
      </c>
    </row>
    <row r="108" spans="2:37" s="161" customFormat="1" ht="20.25" x14ac:dyDescent="0.3">
      <c r="B108" s="185" t="s">
        <v>136</v>
      </c>
      <c r="C108" s="186"/>
      <c r="D108" s="186"/>
      <c r="E108" s="186"/>
      <c r="F108" s="186"/>
      <c r="G108" s="186"/>
      <c r="AG108" s="162"/>
      <c r="AH108" s="9" t="str">
        <f>INDEX(AI107:AK116,AH107,2)</f>
        <v>V-RVD-T-200P-SS-N-012</v>
      </c>
      <c r="AI108" s="161">
        <v>10.6</v>
      </c>
      <c r="AJ108" s="161" t="s">
        <v>281</v>
      </c>
      <c r="AK108" s="164" t="str">
        <f>AK107</f>
        <v>http://www.amico.com/sites/default/files/products/as_dr_nfpa_dry_rotary_vane_vac_tri_bch.pdf</v>
      </c>
    </row>
    <row r="109" spans="2:37" s="161" customFormat="1" x14ac:dyDescent="0.2">
      <c r="B109" s="79"/>
      <c r="C109" s="79" t="s">
        <v>44</v>
      </c>
      <c r="D109" s="79"/>
      <c r="E109" s="93" t="s">
        <v>43</v>
      </c>
      <c r="F109" s="94"/>
      <c r="G109" s="94"/>
      <c r="AG109" s="162"/>
      <c r="AH109" s="166" t="str">
        <f>HYPERLINK(INDEX(AI107:AK116,AH107,3))</f>
        <v>http://www.amico.com/sites/default/files/products/as_dr_nfpa_dry_rotary_vane_vac_tri_bch.pdf</v>
      </c>
      <c r="AI109" s="161">
        <v>16.5</v>
      </c>
      <c r="AJ109" s="161" t="s">
        <v>282</v>
      </c>
      <c r="AK109" s="161" t="str">
        <f t="shared" ref="AK109:AK115" si="11">AK108</f>
        <v>http://www.amico.com/sites/default/files/products/as_dr_nfpa_dry_rotary_vane_vac_tri_bch.pdf</v>
      </c>
    </row>
    <row r="110" spans="2:37" s="161" customFormat="1" x14ac:dyDescent="0.2">
      <c r="B110" s="79"/>
      <c r="C110" s="79"/>
      <c r="D110" s="79"/>
      <c r="E110" s="93"/>
      <c r="F110" s="94"/>
      <c r="G110" s="94"/>
      <c r="AI110" s="161">
        <v>25</v>
      </c>
      <c r="AJ110" s="161" t="s">
        <v>283</v>
      </c>
      <c r="AK110" s="161" t="str">
        <f t="shared" si="11"/>
        <v>http://www.amico.com/sites/default/files/products/as_dr_nfpa_dry_rotary_vane_vac_tri_bch.pdf</v>
      </c>
    </row>
    <row r="111" spans="2:37" s="161" customFormat="1" x14ac:dyDescent="0.2">
      <c r="B111" s="79"/>
      <c r="C111" s="79"/>
      <c r="D111" s="79"/>
      <c r="E111" s="93"/>
      <c r="F111" s="94"/>
      <c r="G111" s="94"/>
      <c r="AI111" s="161">
        <v>44.2</v>
      </c>
      <c r="AJ111" s="161" t="s">
        <v>284</v>
      </c>
      <c r="AK111" s="161" t="str">
        <f t="shared" si="11"/>
        <v>http://www.amico.com/sites/default/files/products/as_dr_nfpa_dry_rotary_vane_vac_tri_bch.pdf</v>
      </c>
    </row>
    <row r="112" spans="2:37" s="161" customFormat="1" x14ac:dyDescent="0.2">
      <c r="B112" s="95" t="s">
        <v>28</v>
      </c>
      <c r="C112" s="80" t="str">
        <f>IF($G$63=0,"",AH132)</f>
        <v/>
      </c>
      <c r="D112" s="80"/>
      <c r="E112" s="90" t="str">
        <f>IF(G$63=0,"",HYPERLINK(AH133))</f>
        <v/>
      </c>
      <c r="F112" s="90"/>
      <c r="G112" s="90"/>
      <c r="AI112" s="161">
        <v>82</v>
      </c>
      <c r="AJ112" s="161" t="s">
        <v>285</v>
      </c>
      <c r="AK112" s="161" t="str">
        <f t="shared" si="11"/>
        <v>http://www.amico.com/sites/default/files/products/as_dr_nfpa_dry_rotary_vane_vac_tri_bch.pdf</v>
      </c>
    </row>
    <row r="113" spans="2:37" s="161" customFormat="1" x14ac:dyDescent="0.2">
      <c r="B113" s="95"/>
      <c r="C113" s="80"/>
      <c r="D113" s="80"/>
      <c r="E113" s="90"/>
      <c r="F113" s="90"/>
      <c r="G113" s="90"/>
      <c r="AI113" s="161">
        <v>102.5</v>
      </c>
      <c r="AJ113" s="161" t="s">
        <v>286</v>
      </c>
      <c r="AK113" s="161" t="str">
        <f t="shared" si="11"/>
        <v>http://www.amico.com/sites/default/files/products/as_dr_nfpa_dry_rotary_vane_vac_tri_bch.pdf</v>
      </c>
    </row>
    <row r="114" spans="2:37" s="161" customFormat="1" x14ac:dyDescent="0.2">
      <c r="B114" s="95" t="s">
        <v>29</v>
      </c>
      <c r="C114" s="80" t="str">
        <f>IF($G$63=0,"",AH143)</f>
        <v/>
      </c>
      <c r="D114" s="80"/>
      <c r="E114" s="90" t="str">
        <f>IF(G$63=0,"",HYPERLINK(AH144))</f>
        <v/>
      </c>
      <c r="F114" s="90"/>
      <c r="G114" s="90"/>
      <c r="AI114" s="161">
        <v>155.6</v>
      </c>
      <c r="AJ114" s="161" t="s">
        <v>287</v>
      </c>
      <c r="AK114" s="161" t="str">
        <f t="shared" si="11"/>
        <v>http://www.amico.com/sites/default/files/products/as_dr_nfpa_dry_rotary_vane_vac_tri_bch.pdf</v>
      </c>
    </row>
    <row r="115" spans="2:37" s="161" customFormat="1" x14ac:dyDescent="0.2">
      <c r="B115" s="95"/>
      <c r="C115" s="80"/>
      <c r="D115" s="80"/>
      <c r="E115" s="90"/>
      <c r="F115" s="90"/>
      <c r="G115" s="90"/>
      <c r="AI115" s="161">
        <v>206.8</v>
      </c>
      <c r="AJ115" s="161" t="s">
        <v>288</v>
      </c>
      <c r="AK115" s="161" t="str">
        <f t="shared" si="11"/>
        <v>http://www.amico.com/sites/default/files/products/as_dr_nfpa_dry_rotary_vane_vac_tri_bch.pdf</v>
      </c>
    </row>
    <row r="116" spans="2:37" s="161" customFormat="1" x14ac:dyDescent="0.2">
      <c r="B116" s="88" t="s">
        <v>133</v>
      </c>
      <c r="C116" s="80" t="str">
        <f>IF($G$63=0,"",AH154)</f>
        <v/>
      </c>
      <c r="D116" s="80"/>
      <c r="E116" s="90" t="str">
        <f>IF(G$63=0,"",HYPERLINK(AH155))</f>
        <v/>
      </c>
      <c r="F116" s="90"/>
      <c r="G116" s="90"/>
      <c r="AJ116" s="170" t="s">
        <v>254</v>
      </c>
      <c r="AK116" s="164" t="s">
        <v>61</v>
      </c>
    </row>
    <row r="117" spans="2:37" s="161" customFormat="1" x14ac:dyDescent="0.2">
      <c r="B117" s="89"/>
      <c r="C117" s="80"/>
      <c r="D117" s="80"/>
      <c r="E117" s="90"/>
      <c r="F117" s="90"/>
      <c r="G117" s="90"/>
    </row>
    <row r="118" spans="2:37" s="161" customFormat="1" x14ac:dyDescent="0.2">
      <c r="B118" s="88" t="s">
        <v>134</v>
      </c>
      <c r="C118" s="80" t="str">
        <f>IF($G$63=0,"",AH167)</f>
        <v/>
      </c>
      <c r="D118" s="80"/>
      <c r="E118" s="90" t="str">
        <f>IF(G$63=0,"",HYPERLINK(AH168))</f>
        <v/>
      </c>
      <c r="F118" s="90"/>
      <c r="G118" s="90"/>
      <c r="AH118" s="3" t="s">
        <v>42</v>
      </c>
      <c r="AI118" s="3" t="s">
        <v>41</v>
      </c>
      <c r="AJ118" s="3" t="s">
        <v>9</v>
      </c>
      <c r="AK118" s="165"/>
    </row>
    <row r="119" spans="2:37" s="161" customFormat="1" x14ac:dyDescent="0.2">
      <c r="B119" s="89"/>
      <c r="C119" s="80"/>
      <c r="D119" s="80"/>
      <c r="E119" s="90"/>
      <c r="F119" s="90"/>
      <c r="G119" s="90"/>
      <c r="AG119" s="162" t="s">
        <v>200</v>
      </c>
      <c r="AH119" s="163">
        <f>MATCH($G$63,AI119:AI127)+1</f>
        <v>2</v>
      </c>
      <c r="AI119" s="3">
        <v>0</v>
      </c>
      <c r="AJ119" s="161" t="s">
        <v>289</v>
      </c>
      <c r="AK119" s="164" t="s">
        <v>352</v>
      </c>
    </row>
    <row r="120" spans="2:37" s="161" customFormat="1" x14ac:dyDescent="0.2">
      <c r="B120" s="88" t="s">
        <v>135</v>
      </c>
      <c r="C120" s="80" t="str">
        <f>IF($G$63=0,"",AH180)</f>
        <v/>
      </c>
      <c r="D120" s="80"/>
      <c r="E120" s="90" t="str">
        <f>IF(G$63=0,"",HYPERLINK(AH181))</f>
        <v/>
      </c>
      <c r="F120" s="90"/>
      <c r="G120" s="90"/>
      <c r="AG120" s="162"/>
      <c r="AH120" s="9" t="str">
        <f>INDEX(AI119:AK128,AH119,2)</f>
        <v>V-RVD-Q-200P-SS-N-012</v>
      </c>
      <c r="AI120" s="161">
        <v>16</v>
      </c>
      <c r="AJ120" s="161" t="s">
        <v>289</v>
      </c>
      <c r="AK120" s="161" t="str">
        <f>AK119</f>
        <v>http://www.amico.com/sites/default/files/product/downloads/as_dr_nfpa_dry_rotary_vane_vac_quad_bch.pdf</v>
      </c>
    </row>
    <row r="121" spans="2:37" s="161" customFormat="1" x14ac:dyDescent="0.2">
      <c r="B121" s="89"/>
      <c r="C121" s="80"/>
      <c r="D121" s="80"/>
      <c r="E121" s="90"/>
      <c r="F121" s="90"/>
      <c r="G121" s="90"/>
      <c r="AG121" s="162"/>
      <c r="AH121" s="166" t="str">
        <f>HYPERLINK(INDEX(AI119:AK128,AH119,3))</f>
        <v>http://www.amico.com/sites/default/files/product/downloads/as_dr_nfpa_dry_rotary_vane_vac_quad_bch.pdf</v>
      </c>
      <c r="AI121" s="161">
        <v>24.8</v>
      </c>
      <c r="AJ121" s="161" t="s">
        <v>290</v>
      </c>
      <c r="AK121" s="161" t="str">
        <f t="shared" ref="AK121:AK127" si="12">AK120</f>
        <v>http://www.amico.com/sites/default/files/product/downloads/as_dr_nfpa_dry_rotary_vane_vac_quad_bch.pdf</v>
      </c>
    </row>
    <row r="122" spans="2:37" s="161" customFormat="1" x14ac:dyDescent="0.2">
      <c r="AI122" s="161">
        <v>37.5</v>
      </c>
      <c r="AJ122" s="161" t="s">
        <v>291</v>
      </c>
      <c r="AK122" s="161" t="str">
        <f t="shared" si="12"/>
        <v>http://www.amico.com/sites/default/files/product/downloads/as_dr_nfpa_dry_rotary_vane_vac_quad_bch.pdf</v>
      </c>
    </row>
    <row r="123" spans="2:37" s="161" customFormat="1" x14ac:dyDescent="0.2">
      <c r="AI123" s="161">
        <v>66.3</v>
      </c>
      <c r="AJ123" s="161" t="s">
        <v>292</v>
      </c>
      <c r="AK123" s="161" t="str">
        <f t="shared" si="12"/>
        <v>http://www.amico.com/sites/default/files/product/downloads/as_dr_nfpa_dry_rotary_vane_vac_quad_bch.pdf</v>
      </c>
    </row>
    <row r="124" spans="2:37" s="161" customFormat="1" x14ac:dyDescent="0.2">
      <c r="AI124" s="161">
        <v>123</v>
      </c>
      <c r="AJ124" s="161" t="s">
        <v>293</v>
      </c>
      <c r="AK124" s="161" t="str">
        <f t="shared" si="12"/>
        <v>http://www.amico.com/sites/default/files/product/downloads/as_dr_nfpa_dry_rotary_vane_vac_quad_bch.pdf</v>
      </c>
    </row>
    <row r="125" spans="2:37" s="161" customFormat="1" x14ac:dyDescent="0.2">
      <c r="AI125" s="161">
        <v>153.9</v>
      </c>
      <c r="AJ125" s="161" t="s">
        <v>294</v>
      </c>
      <c r="AK125" s="161" t="str">
        <f t="shared" si="12"/>
        <v>http://www.amico.com/sites/default/files/product/downloads/as_dr_nfpa_dry_rotary_vane_vac_quad_bch.pdf</v>
      </c>
    </row>
    <row r="126" spans="2:37" s="161" customFormat="1" x14ac:dyDescent="0.2">
      <c r="AI126" s="161">
        <v>233.4</v>
      </c>
      <c r="AJ126" s="161" t="s">
        <v>295</v>
      </c>
      <c r="AK126" s="161" t="str">
        <f t="shared" si="12"/>
        <v>http://www.amico.com/sites/default/files/product/downloads/as_dr_nfpa_dry_rotary_vane_vac_quad_bch.pdf</v>
      </c>
    </row>
    <row r="127" spans="2:37" s="161" customFormat="1" x14ac:dyDescent="0.2">
      <c r="AI127" s="161">
        <v>310.2</v>
      </c>
      <c r="AJ127" s="161" t="s">
        <v>296</v>
      </c>
      <c r="AK127" s="161" t="str">
        <f t="shared" si="12"/>
        <v>http://www.amico.com/sites/default/files/product/downloads/as_dr_nfpa_dry_rotary_vane_vac_quad_bch.pdf</v>
      </c>
    </row>
    <row r="128" spans="2:37" s="161" customFormat="1" x14ac:dyDescent="0.2">
      <c r="AJ128" s="170" t="s">
        <v>254</v>
      </c>
      <c r="AK128" s="164" t="s">
        <v>61</v>
      </c>
    </row>
    <row r="130" spans="33:37" s="161" customFormat="1" x14ac:dyDescent="0.2">
      <c r="AH130" s="3" t="s">
        <v>42</v>
      </c>
      <c r="AI130" s="3" t="s">
        <v>41</v>
      </c>
      <c r="AJ130" s="3" t="s">
        <v>9</v>
      </c>
      <c r="AK130" s="165"/>
    </row>
    <row r="131" spans="33:37" s="161" customFormat="1" x14ac:dyDescent="0.2">
      <c r="AG131" s="162" t="s">
        <v>200</v>
      </c>
      <c r="AH131" s="163">
        <f>MATCH($G$63,AI131:AI138)+1</f>
        <v>2</v>
      </c>
      <c r="AI131" s="3">
        <v>0</v>
      </c>
      <c r="AJ131" s="161" t="s">
        <v>297</v>
      </c>
      <c r="AK131" s="164" t="s">
        <v>353</v>
      </c>
    </row>
    <row r="132" spans="33:37" s="161" customFormat="1" x14ac:dyDescent="0.2">
      <c r="AG132" s="162"/>
      <c r="AH132" s="9" t="str">
        <f>INDEX(AI131:AK139,AH131,2)</f>
        <v>V-CCD-D-080P-TH-N-020</v>
      </c>
      <c r="AI132" s="161">
        <v>16</v>
      </c>
      <c r="AJ132" s="161" t="s">
        <v>297</v>
      </c>
      <c r="AK132" s="161" t="str">
        <f>AK131</f>
        <v>http://www.amico.com/sites/default/files/products/as_dr_nfpa_contactess_vac_dup_horiz.pdf</v>
      </c>
    </row>
    <row r="133" spans="33:37" s="161" customFormat="1" x14ac:dyDescent="0.2">
      <c r="AG133" s="162"/>
      <c r="AH133" s="166" t="str">
        <f>HYPERLINK(INDEX(AI131:AK139,AH131,3))</f>
        <v>http://www.amico.com/sites/default/files/products/as_dr_nfpa_contactess_vac_dup_horiz.pdf</v>
      </c>
      <c r="AI133" s="161">
        <v>21</v>
      </c>
      <c r="AJ133" s="161" t="s">
        <v>298</v>
      </c>
      <c r="AK133" s="161" t="str">
        <f t="shared" ref="AK133:AK138" si="13">AK132</f>
        <v>http://www.amico.com/sites/default/files/products/as_dr_nfpa_contactess_vac_dup_horiz.pdf</v>
      </c>
    </row>
    <row r="134" spans="33:37" s="161" customFormat="1" x14ac:dyDescent="0.2">
      <c r="AI134" s="161">
        <v>29</v>
      </c>
      <c r="AJ134" s="161" t="s">
        <v>299</v>
      </c>
      <c r="AK134" s="161" t="str">
        <f t="shared" si="13"/>
        <v>http://www.amico.com/sites/default/files/products/as_dr_nfpa_contactess_vac_dup_horiz.pdf</v>
      </c>
    </row>
    <row r="135" spans="33:37" s="161" customFormat="1" x14ac:dyDescent="0.2">
      <c r="AI135" s="161">
        <v>38</v>
      </c>
      <c r="AJ135" s="161" t="s">
        <v>300</v>
      </c>
      <c r="AK135" s="161" t="str">
        <f t="shared" si="13"/>
        <v>http://www.amico.com/sites/default/files/products/as_dr_nfpa_contactess_vac_dup_horiz.pdf</v>
      </c>
    </row>
    <row r="136" spans="33:37" s="161" customFormat="1" x14ac:dyDescent="0.2">
      <c r="AI136" s="161">
        <v>52</v>
      </c>
      <c r="AJ136" s="161" t="s">
        <v>301</v>
      </c>
      <c r="AK136" s="161" t="str">
        <f t="shared" si="13"/>
        <v>http://www.amico.com/sites/default/files/products/as_dr_nfpa_contactess_vac_dup_horiz.pdf</v>
      </c>
    </row>
    <row r="137" spans="33:37" s="161" customFormat="1" x14ac:dyDescent="0.2">
      <c r="AI137" s="161">
        <v>65</v>
      </c>
      <c r="AJ137" s="161" t="s">
        <v>302</v>
      </c>
      <c r="AK137" s="161" t="str">
        <f t="shared" si="13"/>
        <v>http://www.amico.com/sites/default/files/products/as_dr_nfpa_contactess_vac_dup_horiz.pdf</v>
      </c>
    </row>
    <row r="138" spans="33:37" s="161" customFormat="1" x14ac:dyDescent="0.2">
      <c r="AI138" s="161">
        <v>73</v>
      </c>
      <c r="AJ138" s="161" t="s">
        <v>303</v>
      </c>
      <c r="AK138" s="161" t="str">
        <f t="shared" si="13"/>
        <v>http://www.amico.com/sites/default/files/products/as_dr_nfpa_contactess_vac_dup_horiz.pdf</v>
      </c>
    </row>
    <row r="139" spans="33:37" s="161" customFormat="1" x14ac:dyDescent="0.2">
      <c r="AJ139" s="170" t="s">
        <v>254</v>
      </c>
      <c r="AK139" s="164" t="s">
        <v>61</v>
      </c>
    </row>
    <row r="141" spans="33:37" s="161" customFormat="1" x14ac:dyDescent="0.2">
      <c r="AH141" s="3" t="s">
        <v>42</v>
      </c>
      <c r="AI141" s="3" t="s">
        <v>41</v>
      </c>
      <c r="AJ141" s="3" t="s">
        <v>9</v>
      </c>
      <c r="AK141" s="165"/>
    </row>
    <row r="142" spans="33:37" s="161" customFormat="1" x14ac:dyDescent="0.2">
      <c r="AG142" s="162" t="s">
        <v>200</v>
      </c>
      <c r="AH142" s="163">
        <f>MATCH($G$63,AI142:AI149)+1</f>
        <v>2</v>
      </c>
      <c r="AI142" s="3">
        <v>0</v>
      </c>
      <c r="AJ142" s="161" t="s">
        <v>304</v>
      </c>
      <c r="AK142" s="164" t="s">
        <v>354</v>
      </c>
    </row>
    <row r="143" spans="33:37" s="161" customFormat="1" x14ac:dyDescent="0.2">
      <c r="AG143" s="162"/>
      <c r="AH143" s="9" t="str">
        <f>INDEX(AI142:AK150,AH142,2)</f>
        <v>V-CCD-D-080P-TS-N-020</v>
      </c>
      <c r="AI143" s="161">
        <v>16</v>
      </c>
      <c r="AJ143" s="161" t="s">
        <v>304</v>
      </c>
      <c r="AK143" s="161" t="str">
        <f>AK142</f>
        <v>http://www.amico.com/sites/default/files/products/as_dr_nfpa_contactless_vac_dup_vert.pdf</v>
      </c>
    </row>
    <row r="144" spans="33:37" s="161" customFormat="1" x14ac:dyDescent="0.2">
      <c r="AG144" s="162"/>
      <c r="AH144" s="166" t="str">
        <f>HYPERLINK(INDEX(AI142:AK150,AH142,3))</f>
        <v>http://www.amico.com/sites/default/files/products/as_dr_nfpa_contactless_vac_dup_vert.pdf</v>
      </c>
      <c r="AI144" s="161">
        <v>21</v>
      </c>
      <c r="AJ144" s="161" t="s">
        <v>305</v>
      </c>
      <c r="AK144" s="161" t="str">
        <f t="shared" ref="AK144:AK149" si="14">AK143</f>
        <v>http://www.amico.com/sites/default/files/products/as_dr_nfpa_contactless_vac_dup_vert.pdf</v>
      </c>
    </row>
    <row r="145" spans="33:37" s="161" customFormat="1" x14ac:dyDescent="0.2">
      <c r="AI145" s="161">
        <v>29</v>
      </c>
      <c r="AJ145" s="161" t="s">
        <v>306</v>
      </c>
      <c r="AK145" s="161" t="str">
        <f t="shared" si="14"/>
        <v>http://www.amico.com/sites/default/files/products/as_dr_nfpa_contactless_vac_dup_vert.pdf</v>
      </c>
    </row>
    <row r="146" spans="33:37" s="161" customFormat="1" x14ac:dyDescent="0.2">
      <c r="AI146" s="161">
        <v>38</v>
      </c>
      <c r="AJ146" s="161" t="s">
        <v>307</v>
      </c>
      <c r="AK146" s="161" t="str">
        <f t="shared" si="14"/>
        <v>http://www.amico.com/sites/default/files/products/as_dr_nfpa_contactless_vac_dup_vert.pdf</v>
      </c>
    </row>
    <row r="147" spans="33:37" s="161" customFormat="1" x14ac:dyDescent="0.2">
      <c r="AI147" s="161">
        <v>52</v>
      </c>
      <c r="AJ147" s="161" t="s">
        <v>308</v>
      </c>
      <c r="AK147" s="161" t="str">
        <f t="shared" si="14"/>
        <v>http://www.amico.com/sites/default/files/products/as_dr_nfpa_contactless_vac_dup_vert.pdf</v>
      </c>
    </row>
    <row r="148" spans="33:37" s="161" customFormat="1" x14ac:dyDescent="0.2">
      <c r="AI148" s="161">
        <v>65</v>
      </c>
      <c r="AJ148" s="161" t="s">
        <v>309</v>
      </c>
      <c r="AK148" s="161" t="str">
        <f t="shared" si="14"/>
        <v>http://www.amico.com/sites/default/files/products/as_dr_nfpa_contactless_vac_dup_vert.pdf</v>
      </c>
    </row>
    <row r="149" spans="33:37" s="161" customFormat="1" x14ac:dyDescent="0.2">
      <c r="AI149" s="161">
        <v>73</v>
      </c>
      <c r="AJ149" s="161" t="s">
        <v>310</v>
      </c>
      <c r="AK149" s="161" t="str">
        <f t="shared" si="14"/>
        <v>http://www.amico.com/sites/default/files/products/as_dr_nfpa_contactless_vac_dup_vert.pdf</v>
      </c>
    </row>
    <row r="150" spans="33:37" s="161" customFormat="1" x14ac:dyDescent="0.2">
      <c r="AJ150" s="170" t="s">
        <v>254</v>
      </c>
      <c r="AK150" s="164" t="s">
        <v>61</v>
      </c>
    </row>
    <row r="152" spans="33:37" s="161" customFormat="1" x14ac:dyDescent="0.2">
      <c r="AH152" s="3" t="s">
        <v>42</v>
      </c>
      <c r="AI152" s="3" t="s">
        <v>41</v>
      </c>
      <c r="AJ152" s="3" t="s">
        <v>9</v>
      </c>
      <c r="AK152" s="165"/>
    </row>
    <row r="153" spans="33:37" s="161" customFormat="1" x14ac:dyDescent="0.2">
      <c r="AG153" s="162" t="s">
        <v>200</v>
      </c>
      <c r="AH153" s="163">
        <f>MATCH($G$63,AI153:AI162)+1</f>
        <v>2</v>
      </c>
      <c r="AI153" s="3">
        <v>0</v>
      </c>
      <c r="AJ153" s="161" t="s">
        <v>106</v>
      </c>
      <c r="AK153" s="164" t="s">
        <v>355</v>
      </c>
    </row>
    <row r="154" spans="33:37" s="161" customFormat="1" x14ac:dyDescent="0.2">
      <c r="AG154" s="162"/>
      <c r="AH154" s="9" t="str">
        <f>INDEX(AI153:AK163,AH153,2)</f>
        <v>V-CCD-D-200P-SS-N-020</v>
      </c>
      <c r="AI154" s="161">
        <v>16</v>
      </c>
      <c r="AJ154" s="161" t="s">
        <v>106</v>
      </c>
      <c r="AK154" s="161" t="str">
        <f>AK153</f>
        <v>http://www.amico.com/sites/default/files/products/as_dr_nfpa_contactless_vac_dup_mod.pdf</v>
      </c>
    </row>
    <row r="155" spans="33:37" s="161" customFormat="1" x14ac:dyDescent="0.2">
      <c r="AG155" s="162"/>
      <c r="AH155" s="166" t="str">
        <f>HYPERLINK(INDEX(AI153:AK163,AH153,3))</f>
        <v>http://www.amico.com/sites/default/files/products/as_dr_nfpa_contactless_vac_dup_mod.pdf</v>
      </c>
      <c r="AI155" s="161">
        <v>21</v>
      </c>
      <c r="AJ155" s="161" t="s">
        <v>107</v>
      </c>
      <c r="AK155" s="161" t="str">
        <f t="shared" ref="AK155:AK162" si="15">AK154</f>
        <v>http://www.amico.com/sites/default/files/products/as_dr_nfpa_contactless_vac_dup_mod.pdf</v>
      </c>
    </row>
    <row r="156" spans="33:37" s="161" customFormat="1" x14ac:dyDescent="0.2">
      <c r="AI156" s="161">
        <v>29</v>
      </c>
      <c r="AJ156" s="161" t="s">
        <v>108</v>
      </c>
      <c r="AK156" s="161" t="str">
        <f t="shared" si="15"/>
        <v>http://www.amico.com/sites/default/files/products/as_dr_nfpa_contactless_vac_dup_mod.pdf</v>
      </c>
    </row>
    <row r="157" spans="33:37" s="161" customFormat="1" x14ac:dyDescent="0.2">
      <c r="AI157" s="161">
        <v>38</v>
      </c>
      <c r="AJ157" s="161" t="s">
        <v>109</v>
      </c>
      <c r="AK157" s="161" t="str">
        <f t="shared" si="15"/>
        <v>http://www.amico.com/sites/default/files/products/as_dr_nfpa_contactless_vac_dup_mod.pdf</v>
      </c>
    </row>
    <row r="158" spans="33:37" s="161" customFormat="1" x14ac:dyDescent="0.2">
      <c r="AI158" s="161">
        <v>52</v>
      </c>
      <c r="AJ158" s="161" t="s">
        <v>110</v>
      </c>
      <c r="AK158" s="161" t="str">
        <f t="shared" si="15"/>
        <v>http://www.amico.com/sites/default/files/products/as_dr_nfpa_contactless_vac_dup_mod.pdf</v>
      </c>
    </row>
    <row r="159" spans="33:37" s="161" customFormat="1" x14ac:dyDescent="0.2">
      <c r="AI159" s="161">
        <v>65</v>
      </c>
      <c r="AJ159" s="161" t="s">
        <v>111</v>
      </c>
      <c r="AK159" s="161" t="str">
        <f t="shared" si="15"/>
        <v>http://www.amico.com/sites/default/files/products/as_dr_nfpa_contactless_vac_dup_mod.pdf</v>
      </c>
    </row>
    <row r="160" spans="33:37" s="161" customFormat="1" x14ac:dyDescent="0.2">
      <c r="AI160" s="161">
        <v>110</v>
      </c>
      <c r="AJ160" s="161" t="s">
        <v>112</v>
      </c>
      <c r="AK160" s="161" t="str">
        <f t="shared" si="15"/>
        <v>http://www.amico.com/sites/default/files/products/as_dr_nfpa_contactless_vac_dup_mod.pdf</v>
      </c>
    </row>
    <row r="161" spans="33:37" s="161" customFormat="1" x14ac:dyDescent="0.2">
      <c r="AI161" s="161">
        <v>129</v>
      </c>
      <c r="AJ161" s="161" t="s">
        <v>113</v>
      </c>
      <c r="AK161" s="161" t="str">
        <f t="shared" si="15"/>
        <v>http://www.amico.com/sites/default/files/products/as_dr_nfpa_contactless_vac_dup_mod.pdf</v>
      </c>
    </row>
    <row r="162" spans="33:37" s="161" customFormat="1" x14ac:dyDescent="0.2">
      <c r="AI162" s="161">
        <v>215.3</v>
      </c>
      <c r="AJ162" s="161" t="s">
        <v>114</v>
      </c>
      <c r="AK162" s="161" t="str">
        <f t="shared" si="15"/>
        <v>http://www.amico.com/sites/default/files/products/as_dr_nfpa_contactless_vac_dup_mod.pdf</v>
      </c>
    </row>
    <row r="163" spans="33:37" s="161" customFormat="1" x14ac:dyDescent="0.2">
      <c r="AJ163" s="170" t="s">
        <v>254</v>
      </c>
      <c r="AK163" s="164" t="s">
        <v>61</v>
      </c>
    </row>
    <row r="165" spans="33:37" s="161" customFormat="1" x14ac:dyDescent="0.2">
      <c r="AH165" s="3" t="s">
        <v>42</v>
      </c>
      <c r="AI165" s="3" t="s">
        <v>41</v>
      </c>
      <c r="AJ165" s="3" t="s">
        <v>9</v>
      </c>
      <c r="AK165" s="165"/>
    </row>
    <row r="166" spans="33:37" s="161" customFormat="1" x14ac:dyDescent="0.2">
      <c r="AG166" s="162" t="s">
        <v>200</v>
      </c>
      <c r="AH166" s="163">
        <f>MATCH($G$63,AI166:AI175)+1</f>
        <v>2</v>
      </c>
      <c r="AI166" s="3">
        <v>0</v>
      </c>
      <c r="AJ166" s="161" t="s">
        <v>115</v>
      </c>
      <c r="AK166" s="164" t="s">
        <v>356</v>
      </c>
    </row>
    <row r="167" spans="33:37" s="161" customFormat="1" x14ac:dyDescent="0.2">
      <c r="AG167" s="162"/>
      <c r="AH167" s="9" t="str">
        <f>INDEX(AI166:AK176,AH166,2)</f>
        <v>V-CCD-T-200P-SS-N-020</v>
      </c>
      <c r="AI167" s="161">
        <v>32</v>
      </c>
      <c r="AJ167" s="161" t="s">
        <v>115</v>
      </c>
      <c r="AK167" s="164" t="str">
        <f>AK166</f>
        <v>http://www.amico.com/sites/default/files/products/as_dr_nfpa_contactless_vac_tri.pdf</v>
      </c>
    </row>
    <row r="168" spans="33:37" s="161" customFormat="1" x14ac:dyDescent="0.2">
      <c r="AG168" s="162"/>
      <c r="AH168" s="166" t="str">
        <f>HYPERLINK(INDEX(AI166:AK176,AH166,3))</f>
        <v>http://www.amico.com/sites/default/files/products/as_dr_nfpa_contactless_vac_tri.pdf</v>
      </c>
      <c r="AI168" s="161">
        <v>42</v>
      </c>
      <c r="AJ168" s="161" t="s">
        <v>116</v>
      </c>
      <c r="AK168" s="161" t="str">
        <f t="shared" ref="AK168:AK175" si="16">AK167</f>
        <v>http://www.amico.com/sites/default/files/products/as_dr_nfpa_contactless_vac_tri.pdf</v>
      </c>
    </row>
    <row r="169" spans="33:37" s="161" customFormat="1" x14ac:dyDescent="0.2">
      <c r="AI169" s="161">
        <v>58</v>
      </c>
      <c r="AJ169" s="161" t="s">
        <v>117</v>
      </c>
      <c r="AK169" s="161" t="str">
        <f t="shared" si="16"/>
        <v>http://www.amico.com/sites/default/files/products/as_dr_nfpa_contactless_vac_tri.pdf</v>
      </c>
    </row>
    <row r="170" spans="33:37" s="161" customFormat="1" x14ac:dyDescent="0.2">
      <c r="AI170" s="161">
        <v>76</v>
      </c>
      <c r="AJ170" s="161" t="s">
        <v>118</v>
      </c>
      <c r="AK170" s="161" t="str">
        <f t="shared" si="16"/>
        <v>http://www.amico.com/sites/default/files/products/as_dr_nfpa_contactless_vac_tri.pdf</v>
      </c>
    </row>
    <row r="171" spans="33:37" s="161" customFormat="1" x14ac:dyDescent="0.2">
      <c r="AI171" s="161">
        <v>104</v>
      </c>
      <c r="AJ171" s="161" t="s">
        <v>119</v>
      </c>
      <c r="AK171" s="161" t="str">
        <f t="shared" si="16"/>
        <v>http://www.amico.com/sites/default/files/products/as_dr_nfpa_contactless_vac_tri.pdf</v>
      </c>
    </row>
    <row r="172" spans="33:37" s="161" customFormat="1" x14ac:dyDescent="0.2">
      <c r="AI172" s="161">
        <v>130</v>
      </c>
      <c r="AJ172" s="161" t="s">
        <v>120</v>
      </c>
      <c r="AK172" s="161" t="str">
        <f t="shared" si="16"/>
        <v>http://www.amico.com/sites/default/files/products/as_dr_nfpa_contactless_vac_tri.pdf</v>
      </c>
    </row>
    <row r="173" spans="33:37" s="161" customFormat="1" x14ac:dyDescent="0.2">
      <c r="AI173" s="161">
        <v>220</v>
      </c>
      <c r="AJ173" s="161" t="s">
        <v>121</v>
      </c>
      <c r="AK173" s="161" t="str">
        <f t="shared" si="16"/>
        <v>http://www.amico.com/sites/default/files/products/as_dr_nfpa_contactless_vac_tri.pdf</v>
      </c>
    </row>
    <row r="174" spans="33:37" s="161" customFormat="1" x14ac:dyDescent="0.2">
      <c r="AI174" s="161">
        <v>258</v>
      </c>
      <c r="AJ174" s="161" t="s">
        <v>122</v>
      </c>
      <c r="AK174" s="161" t="str">
        <f t="shared" si="16"/>
        <v>http://www.amico.com/sites/default/files/products/as_dr_nfpa_contactless_vac_tri.pdf</v>
      </c>
    </row>
    <row r="175" spans="33:37" s="161" customFormat="1" x14ac:dyDescent="0.2">
      <c r="AI175" s="161">
        <v>430.6</v>
      </c>
      <c r="AJ175" s="161" t="s">
        <v>123</v>
      </c>
      <c r="AK175" s="161" t="str">
        <f t="shared" si="16"/>
        <v>http://www.amico.com/sites/default/files/products/as_dr_nfpa_contactless_vac_tri.pdf</v>
      </c>
    </row>
    <row r="176" spans="33:37" s="161" customFormat="1" x14ac:dyDescent="0.2">
      <c r="AJ176" s="170" t="s">
        <v>254</v>
      </c>
      <c r="AK176" s="164" t="s">
        <v>61</v>
      </c>
    </row>
    <row r="178" spans="33:37" s="161" customFormat="1" x14ac:dyDescent="0.2">
      <c r="AH178" s="3" t="s">
        <v>42</v>
      </c>
      <c r="AI178" s="3" t="s">
        <v>41</v>
      </c>
      <c r="AJ178" s="3" t="s">
        <v>9</v>
      </c>
      <c r="AK178" s="165"/>
    </row>
    <row r="179" spans="33:37" s="161" customFormat="1" x14ac:dyDescent="0.2">
      <c r="AG179" s="162" t="s">
        <v>200</v>
      </c>
      <c r="AH179" s="163">
        <f>MATCH($G$63,AI179:AI188)+1</f>
        <v>2</v>
      </c>
      <c r="AI179" s="3">
        <v>0</v>
      </c>
      <c r="AJ179" s="161" t="s">
        <v>124</v>
      </c>
      <c r="AK179" s="164" t="s">
        <v>357</v>
      </c>
    </row>
    <row r="180" spans="33:37" s="161" customFormat="1" x14ac:dyDescent="0.2">
      <c r="AG180" s="162"/>
      <c r="AH180" s="9" t="str">
        <f>INDEX(AI179:AK189,AH179,2)</f>
        <v>V-CCD-Q-200P-SS-N-020</v>
      </c>
      <c r="AI180" s="161">
        <v>48</v>
      </c>
      <c r="AJ180" s="161" t="s">
        <v>124</v>
      </c>
      <c r="AK180" s="164" t="str">
        <f>AK179</f>
        <v>http://www.amico.com/sites/default/files/products/as_dr_nfpa_contactless_vac_quad.pdf</v>
      </c>
    </row>
    <row r="181" spans="33:37" s="161" customFormat="1" x14ac:dyDescent="0.2">
      <c r="AG181" s="162"/>
      <c r="AH181" s="166" t="str">
        <f>HYPERLINK(INDEX(AI179:AK189,AH179,3))</f>
        <v>http://www.amico.com/sites/default/files/products/as_dr_nfpa_contactless_vac_quad.pdf</v>
      </c>
      <c r="AI181" s="161">
        <v>63</v>
      </c>
      <c r="AJ181" s="161" t="s">
        <v>125</v>
      </c>
      <c r="AK181" s="164" t="str">
        <f>AK180</f>
        <v>http://www.amico.com/sites/default/files/products/as_dr_nfpa_contactless_vac_quad.pdf</v>
      </c>
    </row>
    <row r="182" spans="33:37" s="161" customFormat="1" x14ac:dyDescent="0.2">
      <c r="AI182" s="161">
        <v>87</v>
      </c>
      <c r="AJ182" s="161" t="s">
        <v>126</v>
      </c>
      <c r="AK182" s="161" t="str">
        <f t="shared" ref="AK182:AK188" si="17">AK181</f>
        <v>http://www.amico.com/sites/default/files/products/as_dr_nfpa_contactless_vac_quad.pdf</v>
      </c>
    </row>
    <row r="183" spans="33:37" s="161" customFormat="1" x14ac:dyDescent="0.2">
      <c r="AI183" s="161">
        <v>114</v>
      </c>
      <c r="AJ183" s="161" t="s">
        <v>127</v>
      </c>
      <c r="AK183" s="161" t="str">
        <f t="shared" si="17"/>
        <v>http://www.amico.com/sites/default/files/products/as_dr_nfpa_contactless_vac_quad.pdf</v>
      </c>
    </row>
    <row r="184" spans="33:37" s="161" customFormat="1" x14ac:dyDescent="0.2">
      <c r="AI184" s="161">
        <v>156</v>
      </c>
      <c r="AJ184" s="161" t="s">
        <v>128</v>
      </c>
      <c r="AK184" s="161" t="str">
        <f t="shared" si="17"/>
        <v>http://www.amico.com/sites/default/files/products/as_dr_nfpa_contactless_vac_quad.pdf</v>
      </c>
    </row>
    <row r="185" spans="33:37" s="161" customFormat="1" x14ac:dyDescent="0.2">
      <c r="AI185" s="161">
        <v>195</v>
      </c>
      <c r="AJ185" s="161" t="s">
        <v>129</v>
      </c>
      <c r="AK185" s="161" t="str">
        <f t="shared" si="17"/>
        <v>http://www.amico.com/sites/default/files/products/as_dr_nfpa_contactless_vac_quad.pdf</v>
      </c>
    </row>
    <row r="186" spans="33:37" s="161" customFormat="1" x14ac:dyDescent="0.2">
      <c r="AI186" s="161">
        <v>330</v>
      </c>
      <c r="AJ186" s="161" t="s">
        <v>130</v>
      </c>
      <c r="AK186" s="161" t="str">
        <f t="shared" si="17"/>
        <v>http://www.amico.com/sites/default/files/products/as_dr_nfpa_contactless_vac_quad.pdf</v>
      </c>
    </row>
    <row r="187" spans="33:37" s="161" customFormat="1" x14ac:dyDescent="0.2">
      <c r="AI187" s="161">
        <v>387</v>
      </c>
      <c r="AJ187" s="161" t="s">
        <v>131</v>
      </c>
      <c r="AK187" s="161" t="str">
        <f t="shared" si="17"/>
        <v>http://www.amico.com/sites/default/files/products/as_dr_nfpa_contactless_vac_quad.pdf</v>
      </c>
    </row>
    <row r="188" spans="33:37" s="161" customFormat="1" x14ac:dyDescent="0.2">
      <c r="AI188" s="161">
        <v>645.9</v>
      </c>
      <c r="AJ188" s="161" t="s">
        <v>132</v>
      </c>
      <c r="AK188" s="161" t="str">
        <f t="shared" si="17"/>
        <v>http://www.amico.com/sites/default/files/products/as_dr_nfpa_contactless_vac_quad.pdf</v>
      </c>
    </row>
    <row r="189" spans="33:37" s="161" customFormat="1" x14ac:dyDescent="0.2">
      <c r="AJ189" s="170" t="s">
        <v>254</v>
      </c>
      <c r="AK189" s="164" t="s">
        <v>61</v>
      </c>
    </row>
  </sheetData>
  <sheetProtection sheet="1" selectLockedCells="1"/>
  <mergeCells count="114">
    <mergeCell ref="D27:D30"/>
    <mergeCell ref="E27:E30"/>
    <mergeCell ref="F27:F30"/>
    <mergeCell ref="D74:F74"/>
    <mergeCell ref="A66:G66"/>
    <mergeCell ref="A9:B9"/>
    <mergeCell ref="B68:F68"/>
    <mergeCell ref="A7:G7"/>
    <mergeCell ref="A11:B11"/>
    <mergeCell ref="F58:F59"/>
    <mergeCell ref="E58:E59"/>
    <mergeCell ref="D58:D59"/>
    <mergeCell ref="C58:C59"/>
    <mergeCell ref="A60:G60"/>
    <mergeCell ref="A40:B41"/>
    <mergeCell ref="A1:G5"/>
    <mergeCell ref="B114:B115"/>
    <mergeCell ref="C114:D115"/>
    <mergeCell ref="E114:G115"/>
    <mergeCell ref="B112:B113"/>
    <mergeCell ref="C112:D113"/>
    <mergeCell ref="E112:G113"/>
    <mergeCell ref="A15:B17"/>
    <mergeCell ref="A28:B29"/>
    <mergeCell ref="B109:B111"/>
    <mergeCell ref="C109:D111"/>
    <mergeCell ref="E109:G111"/>
    <mergeCell ref="A18:B19"/>
    <mergeCell ref="A59:B59"/>
    <mergeCell ref="C16:C17"/>
    <mergeCell ref="D16:D17"/>
    <mergeCell ref="E16:E17"/>
    <mergeCell ref="F16:F17"/>
    <mergeCell ref="A49:B50"/>
    <mergeCell ref="B105:B106"/>
    <mergeCell ref="C105:D106"/>
    <mergeCell ref="E105:G106"/>
    <mergeCell ref="B84:B85"/>
    <mergeCell ref="B108:G108"/>
    <mergeCell ref="B99:B100"/>
    <mergeCell ref="C99:D100"/>
    <mergeCell ref="E99:G100"/>
    <mergeCell ref="B101:B102"/>
    <mergeCell ref="C101:D102"/>
    <mergeCell ref="E101:G102"/>
    <mergeCell ref="B82:B83"/>
    <mergeCell ref="C9:G9"/>
    <mergeCell ref="C11:G11"/>
    <mergeCell ref="A13:G13"/>
    <mergeCell ref="A10:G10"/>
    <mergeCell ref="A12:G12"/>
    <mergeCell ref="A14:G14"/>
    <mergeCell ref="C18:G19"/>
    <mergeCell ref="E48:E50"/>
    <mergeCell ref="F48:F50"/>
    <mergeCell ref="G48:G50"/>
    <mergeCell ref="G16:G17"/>
    <mergeCell ref="C15:G15"/>
    <mergeCell ref="G27:G30"/>
    <mergeCell ref="C27:C30"/>
    <mergeCell ref="D70:F70"/>
    <mergeCell ref="D71:F71"/>
    <mergeCell ref="D72:F72"/>
    <mergeCell ref="B93:G93"/>
    <mergeCell ref="B94:B96"/>
    <mergeCell ref="C94:D96"/>
    <mergeCell ref="E94:G96"/>
    <mergeCell ref="B97:B98"/>
    <mergeCell ref="C97:D98"/>
    <mergeCell ref="E97:G98"/>
    <mergeCell ref="B90:B91"/>
    <mergeCell ref="B88:B89"/>
    <mergeCell ref="B120:B121"/>
    <mergeCell ref="C120:D121"/>
    <mergeCell ref="E120:G121"/>
    <mergeCell ref="A65:G65"/>
    <mergeCell ref="A67:G67"/>
    <mergeCell ref="B116:B117"/>
    <mergeCell ref="C116:D117"/>
    <mergeCell ref="E116:G117"/>
    <mergeCell ref="B118:B119"/>
    <mergeCell ref="C118:D119"/>
    <mergeCell ref="E118:G119"/>
    <mergeCell ref="B78:G78"/>
    <mergeCell ref="E79:G81"/>
    <mergeCell ref="E82:G83"/>
    <mergeCell ref="E84:G85"/>
    <mergeCell ref="E86:G87"/>
    <mergeCell ref="E88:G89"/>
    <mergeCell ref="E90:G91"/>
    <mergeCell ref="B79:B81"/>
    <mergeCell ref="B86:B87"/>
    <mergeCell ref="B103:B104"/>
    <mergeCell ref="C103:D104"/>
    <mergeCell ref="E103:G104"/>
    <mergeCell ref="C82:D83"/>
    <mergeCell ref="C79:D81"/>
    <mergeCell ref="C90:D91"/>
    <mergeCell ref="C88:D89"/>
    <mergeCell ref="G39:G42"/>
    <mergeCell ref="C48:C50"/>
    <mergeCell ref="D48:D50"/>
    <mergeCell ref="A77:G77"/>
    <mergeCell ref="A63:F63"/>
    <mergeCell ref="A62:F62"/>
    <mergeCell ref="A61:F61"/>
    <mergeCell ref="C86:D87"/>
    <mergeCell ref="C84:D85"/>
    <mergeCell ref="D73:F73"/>
    <mergeCell ref="C39:C42"/>
    <mergeCell ref="D39:D42"/>
    <mergeCell ref="E39:E42"/>
    <mergeCell ref="F39:F42"/>
    <mergeCell ref="D75:F75"/>
  </mergeCells>
  <hyperlinks>
    <hyperlink ref="AK10" r:id="rId1" xr:uid="{00000000-0004-0000-0000-000000000000}"/>
    <hyperlink ref="AK42" r:id="rId2" display="http://www.amico.com/?download=files/product/drawings/as_dr_nfpa_lubricated_rotary_vane_vac_tri.pdf" xr:uid="{00000000-0004-0000-0000-000001000000}"/>
    <hyperlink ref="AK21" r:id="rId3" xr:uid="{00000000-0004-0000-0000-000002000000}"/>
    <hyperlink ref="AK38" r:id="rId4" xr:uid="{00000000-0004-0000-0000-000003000000}"/>
    <hyperlink ref="AK55" r:id="rId5" xr:uid="{00000000-0004-0000-0000-000004000000}"/>
    <hyperlink ref="AK72" r:id="rId6" xr:uid="{00000000-0004-0000-0000-000005000000}"/>
    <hyperlink ref="AK71" r:id="rId7" display="http://www.amico.com/?download=files/product/drawings/as_dr_nfpa_lubricated_rotary_vane_vac_quad.pdf" xr:uid="{00000000-0004-0000-0000-000006000000}"/>
    <hyperlink ref="AK70" r:id="rId8" display="http://www.amico.com/?download=files/product/drawings/as_dr_nfpa_lubricated_rotary_vane_vac_quad.pdf" xr:uid="{00000000-0004-0000-0000-000007000000}"/>
    <hyperlink ref="AK69" r:id="rId9" display="http://www.amico.com/?download=files/product/drawings/as_dr_nfpa_lubricated_rotary_vane_vac_quad.pdf" xr:uid="{00000000-0004-0000-0000-000008000000}"/>
    <hyperlink ref="AK68" r:id="rId10" display="http://www.amico.com/?download=files/product/drawings/as_dr_nfpa_lubricated_rotary_vane_vac_quad.pdf" xr:uid="{00000000-0004-0000-0000-000009000000}"/>
    <hyperlink ref="AK67" r:id="rId11" display="http://www.amico.com/?download=files/product/drawings/as_dr_nfpa_lubricated_rotary_vane_vac_quad.pdf" xr:uid="{00000000-0004-0000-0000-00000A000000}"/>
    <hyperlink ref="AK66" r:id="rId12" display="http://www.amico.com/?download=files/product/drawings/as_dr_nfpa_lubricated_rotary_vane_vac_quad.pdf" xr:uid="{00000000-0004-0000-0000-00000B000000}"/>
    <hyperlink ref="AK65" r:id="rId13" display="http://www.amico.com/?download=files/product/drawings/as_dr_nfpa_lubricated_rotary_vane_vac_quad.pdf" xr:uid="{00000000-0004-0000-0000-00000C000000}"/>
    <hyperlink ref="AK64" r:id="rId14" display="http://www.amico.com/?download=files/product/drawings/as_dr_nfpa_lubricated_rotary_vane_vac_quad.pdf" xr:uid="{00000000-0004-0000-0000-00000D000000}"/>
    <hyperlink ref="AK63" r:id="rId15" display="http://www.amico.com/?download=files/product/drawings/as_dr_nfpa_lubricated_rotary_vane_vac_quad.pdf" xr:uid="{00000000-0004-0000-0000-00000E000000}"/>
    <hyperlink ref="AK62" r:id="rId16" display="http://www.amico.com/?download=files/product/drawings/as_dr_nfpa_lubricated_rotary_vane_vac_quad.pdf" xr:uid="{00000000-0004-0000-0000-00000F000000}"/>
    <hyperlink ref="AK61" r:id="rId17" display="http://www.amico.com/?download=files/product/drawings/as_dr_nfpa_lubricated_rotary_vane_vac_quad.pdf" xr:uid="{00000000-0004-0000-0000-000010000000}"/>
    <hyperlink ref="AK60" r:id="rId18" display="http://www.amico.com/?download=files/product/drawings/as_dr_nfpa_lubricated_rotary_vane_vac_quad.pdf" xr:uid="{00000000-0004-0000-0000-000011000000}"/>
    <hyperlink ref="AK59" r:id="rId19" display="http://www.amico.com/?download=files/product/drawings/as_dr_nfpa_lubricated_rotary_vane_vac_quad.pdf" xr:uid="{00000000-0004-0000-0000-000012000000}"/>
    <hyperlink ref="AK77" r:id="rId20" display="http://www.amico.com/?download=files/product/drawings/as_dr_nfpa_lubricated_rotary_vane_vac_quad.pdf" xr:uid="{00000000-0004-0000-0000-000013000000}"/>
    <hyperlink ref="AK76" r:id="rId21" display="http://www.amico.com/?download=files/product/drawings/as_dr_nfpa_lubricated_rotary_vane_vac_quad.pdf" xr:uid="{00000000-0004-0000-0000-000014000000}"/>
    <hyperlink ref="AK82" r:id="rId22" xr:uid="{00000000-0004-0000-0000-000015000000}"/>
    <hyperlink ref="AK87" r:id="rId23" display="http://www.amico.com/?download=files/product/drawings/as_dr_nfpa_lubricated_rotary_vane_vac_quad.pdf" xr:uid="{00000000-0004-0000-0000-000016000000}"/>
    <hyperlink ref="AK86" r:id="rId24" display="http://www.amico.com/?download=files/product/drawings/as_dr_nfpa_lubricated_rotary_vane_vac_quad.pdf" xr:uid="{00000000-0004-0000-0000-000017000000}"/>
    <hyperlink ref="AK92" r:id="rId25" xr:uid="{00000000-0004-0000-0000-000018000000}"/>
    <hyperlink ref="AK97" r:id="rId26" display="http://www.amico.com/?download=files/product/drawings/as_dr_nfpa_lubricated_rotary_vane_vac_quad.pdf" xr:uid="{00000000-0004-0000-0000-000019000000}"/>
    <hyperlink ref="AK96" r:id="rId27" display="http://www.amico.com/?download=files/product/drawings/as_dr_nfpa_lubricated_rotary_vane_vac_quad.pdf" xr:uid="{00000000-0004-0000-0000-00001A000000}"/>
    <hyperlink ref="AK104" r:id="rId28" xr:uid="{00000000-0004-0000-0000-00001B000000}"/>
    <hyperlink ref="AK109" r:id="rId29" display="http://www.amico.com/?download=files/product/drawings/as_dr_nfpa_lubricated_rotary_vane_vac_quad.pdf" xr:uid="{00000000-0004-0000-0000-00001C000000}"/>
    <hyperlink ref="AK108" r:id="rId30" display="http://www.amico.com/?download=files/product/drawings/as_dr_nfpa_dry_rotary_vane_vac_tri.pdf" xr:uid="{00000000-0004-0000-0000-00001D000000}"/>
    <hyperlink ref="AK116" r:id="rId31" xr:uid="{00000000-0004-0000-0000-00001E000000}"/>
    <hyperlink ref="AK121" r:id="rId32" display="http://www.amico.com/?download=files/product/drawings/as_dr_nfpa_lubricated_rotary_vane_vac_quad.pdf" xr:uid="{00000000-0004-0000-0000-00001F000000}"/>
    <hyperlink ref="AK120" r:id="rId33" display="http://www.amico.com/?download=files/product/drawings/as_dr_nfpa_dry_rotary_vane_vac_tri.pdf" xr:uid="{00000000-0004-0000-0000-000020000000}"/>
    <hyperlink ref="AK128" r:id="rId34" xr:uid="{00000000-0004-0000-0000-000021000000}"/>
    <hyperlink ref="AK133" r:id="rId35" display="http://www.amico.com/?download=files/product/drawings/as_dr_nfpa_lubricated_rotary_vane_vac_quad.pdf" xr:uid="{00000000-0004-0000-0000-000022000000}"/>
    <hyperlink ref="AK132" r:id="rId36" display="http://www.amico.com/?download=files/product/drawings/as_dr_nfpa_dry_rotary_vane_vac_tri.pdf" xr:uid="{00000000-0004-0000-0000-000023000000}"/>
    <hyperlink ref="AK139" r:id="rId37" xr:uid="{00000000-0004-0000-0000-000024000000}"/>
    <hyperlink ref="AK144" r:id="rId38" display="http://www.amico.com/?download=files/product/drawings/as_dr_nfpa_lubricated_rotary_vane_vac_quad.pdf" xr:uid="{00000000-0004-0000-0000-000025000000}"/>
    <hyperlink ref="AK143" r:id="rId39" display="http://www.amico.com/?download=files/product/drawings/as_dr_nfpa_dry_rotary_vane_vac_tri.pdf" xr:uid="{00000000-0004-0000-0000-000026000000}"/>
    <hyperlink ref="AK150" r:id="rId40" xr:uid="{00000000-0004-0000-0000-000027000000}"/>
    <hyperlink ref="AK155" r:id="rId41" display="http://www.amico.com/?download=files/product/drawings/as_dr_nfpa_lubricated_rotary_vane_vac_quad.pdf" xr:uid="{00000000-0004-0000-0000-000028000000}"/>
    <hyperlink ref="AK154" r:id="rId42" display="http://www.amico.com/?download=files/product/drawings/as_dr_nfpa_dry_rotary_vane_vac_tri.pdf" xr:uid="{00000000-0004-0000-0000-000029000000}"/>
    <hyperlink ref="AK161" r:id="rId43" display="www.amico.com" xr:uid="{00000000-0004-0000-0000-00002A000000}"/>
    <hyperlink ref="AK163" r:id="rId44" xr:uid="{00000000-0004-0000-0000-00002B000000}"/>
    <hyperlink ref="AK168" r:id="rId45" display="http://www.amico.com/?download=files/product/drawings/as_dr_nfpa_lubricated_rotary_vane_vac_quad.pdf" xr:uid="{00000000-0004-0000-0000-00002C000000}"/>
    <hyperlink ref="AK167" r:id="rId46" display="http://www.amico.com/?download=files/product/drawings/as_dr_nfpa_contact_less_claw_vac_pump_tri.pdf" xr:uid="{00000000-0004-0000-0000-00002D000000}"/>
    <hyperlink ref="AK174" r:id="rId47" display="www.amico.com" xr:uid="{00000000-0004-0000-0000-00002E000000}"/>
    <hyperlink ref="AK176" r:id="rId48" xr:uid="{00000000-0004-0000-0000-00002F000000}"/>
    <hyperlink ref="AK189" r:id="rId49" xr:uid="{00000000-0004-0000-0000-000030000000}"/>
    <hyperlink ref="AK180" r:id="rId50" display="http://www.amico.com/?download=files/product/drawings/as_dr_nfpa_contact_less_claw_vac_pump_quad.pdf" xr:uid="{00000000-0004-0000-0000-000031000000}"/>
    <hyperlink ref="D71" r:id="rId51" xr:uid="{00000000-0004-0000-0000-000032000000}"/>
    <hyperlink ref="D72" r:id="rId52" xr:uid="{00000000-0004-0000-0000-000033000000}"/>
    <hyperlink ref="D73" r:id="rId53" xr:uid="{00000000-0004-0000-0000-000034000000}"/>
    <hyperlink ref="D74" r:id="rId54" xr:uid="{00000000-0004-0000-0000-000035000000}"/>
    <hyperlink ref="D75" r:id="rId55" xr:uid="{00000000-0004-0000-0000-000036000000}"/>
    <hyperlink ref="AK2" r:id="rId56" xr:uid="{00000000-0004-0000-0000-000037000000}"/>
    <hyperlink ref="AK13" r:id="rId57" xr:uid="{00000000-0004-0000-0000-000038000000}"/>
    <hyperlink ref="AK24" r:id="rId58" xr:uid="{00000000-0004-0000-0000-000039000000}"/>
    <hyperlink ref="AK41" r:id="rId59" xr:uid="{00000000-0004-0000-0000-00003A000000}"/>
    <hyperlink ref="AK58" r:id="rId60" xr:uid="{00000000-0004-0000-0000-00003B000000}"/>
    <hyperlink ref="AK75" r:id="rId61" xr:uid="{00000000-0004-0000-0000-00003C000000}"/>
    <hyperlink ref="AK85" r:id="rId62" xr:uid="{00000000-0004-0000-0000-00003D000000}"/>
    <hyperlink ref="AK95" r:id="rId63" xr:uid="{00000000-0004-0000-0000-00003E000000}"/>
    <hyperlink ref="AK107" r:id="rId64" xr:uid="{00000000-0004-0000-0000-00003F000000}"/>
    <hyperlink ref="AK119" r:id="rId65" xr:uid="{00000000-0004-0000-0000-000040000000}"/>
    <hyperlink ref="AK131" r:id="rId66" xr:uid="{00000000-0004-0000-0000-000041000000}"/>
    <hyperlink ref="AK142" r:id="rId67" xr:uid="{00000000-0004-0000-0000-000042000000}"/>
    <hyperlink ref="AK153" r:id="rId68" xr:uid="{00000000-0004-0000-0000-000043000000}"/>
    <hyperlink ref="AK166" r:id="rId69" xr:uid="{00000000-0004-0000-0000-000044000000}"/>
    <hyperlink ref="AK179" r:id="rId70" xr:uid="{00000000-0004-0000-0000-000045000000}"/>
    <hyperlink ref="AK181" r:id="rId71" display="http://www.amico.com/?download=files/product/drawings/as_dr_nfpa_contact_less_claw_vac_pump_quad.pdf" xr:uid="{00000000-0004-0000-0000-000046000000}"/>
  </hyperlinks>
  <pageMargins left="0.7" right="0.7" top="0.75" bottom="0.75" header="0.3" footer="0.3"/>
  <pageSetup scale="73" fitToHeight="0" orientation="portrait" r:id="rId72"/>
  <rowBreaks count="1" manualBreakCount="1">
    <brk id="63" max="6" man="1"/>
  </rowBreaks>
  <drawing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126"/>
  <sheetViews>
    <sheetView topLeftCell="A83" zoomScaleNormal="100" workbookViewId="0">
      <selection activeCell="E115" sqref="E115:G116"/>
    </sheetView>
  </sheetViews>
  <sheetFormatPr defaultRowHeight="14.25" x14ac:dyDescent="0.2"/>
  <cols>
    <col min="1" max="1" width="9.140625" style="162"/>
    <col min="2" max="2" width="34.7109375" style="162" customWidth="1"/>
    <col min="3" max="3" width="20.28515625" style="162" customWidth="1"/>
    <col min="4" max="4" width="16.85546875" style="162" customWidth="1"/>
    <col min="5" max="5" width="15.5703125" style="162" customWidth="1"/>
    <col min="6" max="6" width="15.85546875" style="162" customWidth="1"/>
    <col min="7" max="7" width="15" style="162" customWidth="1"/>
    <col min="8" max="26" width="9.140625" style="162"/>
    <col min="27" max="41" width="9.140625" style="162" hidden="1" customWidth="1"/>
    <col min="42" max="42" width="21.85546875" style="162" hidden="1" customWidth="1"/>
    <col min="43" max="43" width="9.140625" style="162" hidden="1" customWidth="1"/>
    <col min="44" max="44" width="28.42578125" style="162" hidden="1" customWidth="1"/>
    <col min="45" max="45" width="9.140625" style="162" hidden="1" customWidth="1"/>
    <col min="46" max="56" width="0" style="162" hidden="1" customWidth="1"/>
    <col min="57" max="16384" width="9.140625" style="162"/>
  </cols>
  <sheetData>
    <row r="1" spans="1:45" s="162" customFormat="1" x14ac:dyDescent="0.2">
      <c r="A1" s="159"/>
      <c r="B1" s="159"/>
      <c r="C1" s="159"/>
      <c r="D1" s="159"/>
      <c r="E1" s="159"/>
      <c r="F1" s="159"/>
      <c r="G1" s="159"/>
    </row>
    <row r="2" spans="1:45" s="162" customFormat="1" x14ac:dyDescent="0.2">
      <c r="A2" s="159"/>
      <c r="B2" s="159"/>
      <c r="C2" s="159"/>
      <c r="D2" s="159"/>
      <c r="E2" s="159"/>
      <c r="F2" s="159"/>
      <c r="G2" s="159"/>
      <c r="AP2" s="3" t="s">
        <v>42</v>
      </c>
      <c r="AQ2" s="3" t="s">
        <v>41</v>
      </c>
      <c r="AR2" s="3" t="s">
        <v>9</v>
      </c>
    </row>
    <row r="3" spans="1:45" s="162" customFormat="1" x14ac:dyDescent="0.2">
      <c r="A3" s="159"/>
      <c r="B3" s="159"/>
      <c r="C3" s="159"/>
      <c r="D3" s="159"/>
      <c r="E3" s="159"/>
      <c r="F3" s="159"/>
      <c r="G3" s="159"/>
      <c r="AO3" s="162" t="s">
        <v>200</v>
      </c>
      <c r="AP3" s="163" t="e">
        <f>MATCH($G$83,AQ3:AQ9)+1</f>
        <v>#N/A</v>
      </c>
      <c r="AQ3" s="162">
        <v>1</v>
      </c>
      <c r="AR3" s="162" t="s">
        <v>195</v>
      </c>
      <c r="AS3" s="187" t="s">
        <v>335</v>
      </c>
    </row>
    <row r="4" spans="1:45" s="162" customFormat="1" x14ac:dyDescent="0.2">
      <c r="A4" s="159"/>
      <c r="B4" s="159"/>
      <c r="C4" s="159"/>
      <c r="D4" s="159"/>
      <c r="E4" s="159"/>
      <c r="F4" s="159"/>
      <c r="G4" s="159"/>
      <c r="AP4" s="9" t="e">
        <f>INDEX(AQ3:AS9,AP3,2)</f>
        <v>#N/A</v>
      </c>
      <c r="AQ4" s="162">
        <v>5.6</v>
      </c>
      <c r="AR4" s="162" t="s">
        <v>195</v>
      </c>
      <c r="AS4" s="162" t="str">
        <f>AS3</f>
        <v>http://www.amico.com/sites/default/files/product/downloads/nfpa_duplex_scd_horizontal_tank_mount.pdf</v>
      </c>
    </row>
    <row r="5" spans="1:45" s="162" customFormat="1" x14ac:dyDescent="0.2">
      <c r="A5" s="159"/>
      <c r="B5" s="159"/>
      <c r="C5" s="159"/>
      <c r="D5" s="159"/>
      <c r="E5" s="159"/>
      <c r="F5" s="159"/>
      <c r="G5" s="159"/>
      <c r="AP5" s="166" t="e">
        <f>HYPERLINK(INDEX(AQ3:AS9,AP3,3))</f>
        <v>#N/A</v>
      </c>
      <c r="AQ5" s="162">
        <v>8.5</v>
      </c>
      <c r="AR5" s="162" t="s">
        <v>196</v>
      </c>
      <c r="AS5" s="162" t="str">
        <f>AS4</f>
        <v>http://www.amico.com/sites/default/files/product/downloads/nfpa_duplex_scd_horizontal_tank_mount.pdf</v>
      </c>
    </row>
    <row r="6" spans="1:45" s="162" customFormat="1" x14ac:dyDescent="0.2">
      <c r="A6" s="168"/>
      <c r="B6" s="168"/>
      <c r="C6" s="168"/>
      <c r="D6" s="168"/>
      <c r="E6" s="168"/>
      <c r="F6" s="168"/>
      <c r="G6" s="168"/>
      <c r="AQ6" s="162">
        <v>14.1</v>
      </c>
      <c r="AR6" s="162" t="s">
        <v>197</v>
      </c>
      <c r="AS6" s="162" t="str">
        <f>AS5</f>
        <v>http://www.amico.com/sites/default/files/product/downloads/nfpa_duplex_scd_horizontal_tank_mount.pdf</v>
      </c>
    </row>
    <row r="7" spans="1:45" s="162" customFormat="1" ht="18" x14ac:dyDescent="0.2">
      <c r="A7" s="136" t="s">
        <v>326</v>
      </c>
      <c r="B7" s="136"/>
      <c r="C7" s="136"/>
      <c r="D7" s="136"/>
      <c r="E7" s="136"/>
      <c r="F7" s="136"/>
      <c r="G7" s="136"/>
      <c r="AQ7" s="162">
        <v>24</v>
      </c>
      <c r="AR7" s="162" t="s">
        <v>198</v>
      </c>
      <c r="AS7" s="162" t="str">
        <f>AS6</f>
        <v>http://www.amico.com/sites/default/files/product/downloads/nfpa_duplex_scd_horizontal_tank_mount.pdf</v>
      </c>
    </row>
    <row r="8" spans="1:45" s="162" customFormat="1" ht="15.75" x14ac:dyDescent="0.2">
      <c r="A8" s="158"/>
      <c r="B8" s="158"/>
      <c r="C8" s="158"/>
      <c r="D8" s="158"/>
      <c r="E8" s="158"/>
      <c r="F8" s="158"/>
      <c r="G8" s="158"/>
      <c r="AQ8" s="162">
        <v>32</v>
      </c>
      <c r="AR8" s="162" t="s">
        <v>199</v>
      </c>
      <c r="AS8" s="162" t="str">
        <f>AS7</f>
        <v>http://www.amico.com/sites/default/files/product/downloads/nfpa_duplex_scd_horizontal_tank_mount.pdf</v>
      </c>
    </row>
    <row r="9" spans="1:45" s="162" customFormat="1" ht="15" x14ac:dyDescent="0.25">
      <c r="A9" s="133" t="s">
        <v>0</v>
      </c>
      <c r="B9" s="134"/>
      <c r="C9" s="96"/>
      <c r="D9" s="97"/>
      <c r="E9" s="97"/>
      <c r="F9" s="97"/>
      <c r="G9" s="98"/>
      <c r="AR9" s="188" t="s">
        <v>60</v>
      </c>
      <c r="AS9" s="187" t="s">
        <v>61</v>
      </c>
    </row>
    <row r="10" spans="1:45" s="162" customFormat="1" x14ac:dyDescent="0.2">
      <c r="A10" s="171"/>
      <c r="B10" s="171"/>
      <c r="C10" s="171"/>
      <c r="D10" s="171"/>
      <c r="E10" s="171"/>
      <c r="F10" s="171"/>
      <c r="G10" s="171"/>
      <c r="AA10" s="3"/>
      <c r="AB10" s="3"/>
      <c r="AC10" s="3" t="s">
        <v>145</v>
      </c>
      <c r="AD10" s="3"/>
      <c r="AE10" s="3"/>
      <c r="AG10" s="3"/>
      <c r="AH10" s="3" t="s">
        <v>10</v>
      </c>
      <c r="AI10" s="3"/>
      <c r="AK10" s="3"/>
      <c r="AL10" s="3" t="s">
        <v>152</v>
      </c>
      <c r="AM10" s="3"/>
      <c r="AN10" s="3"/>
    </row>
    <row r="11" spans="1:45" s="162" customFormat="1" ht="15" x14ac:dyDescent="0.25">
      <c r="A11" s="133" t="s">
        <v>1</v>
      </c>
      <c r="B11" s="134"/>
      <c r="C11" s="172"/>
      <c r="D11" s="173"/>
      <c r="E11" s="173"/>
      <c r="F11" s="173"/>
      <c r="G11" s="174"/>
      <c r="AA11" s="3"/>
      <c r="AB11" s="3"/>
      <c r="AC11" s="151" t="s">
        <v>146</v>
      </c>
      <c r="AD11" s="151"/>
      <c r="AE11" s="3"/>
      <c r="AG11" s="3"/>
      <c r="AH11" s="77" t="s">
        <v>11</v>
      </c>
      <c r="AI11" s="77" t="s">
        <v>12</v>
      </c>
      <c r="AK11" s="3"/>
      <c r="AL11" s="77" t="s">
        <v>153</v>
      </c>
      <c r="AM11" s="77" t="s">
        <v>154</v>
      </c>
      <c r="AN11" s="3"/>
      <c r="AP11" s="3" t="s">
        <v>42</v>
      </c>
      <c r="AQ11" s="3" t="s">
        <v>41</v>
      </c>
      <c r="AR11" s="3" t="s">
        <v>9</v>
      </c>
    </row>
    <row r="12" spans="1:45" s="162" customFormat="1" x14ac:dyDescent="0.2">
      <c r="A12" s="171"/>
      <c r="B12" s="171"/>
      <c r="C12" s="171"/>
      <c r="D12" s="171"/>
      <c r="E12" s="171"/>
      <c r="F12" s="171"/>
      <c r="G12" s="171"/>
      <c r="AA12" s="3"/>
      <c r="AB12" s="3"/>
      <c r="AC12" s="77" t="s">
        <v>147</v>
      </c>
      <c r="AD12" s="77" t="s">
        <v>148</v>
      </c>
      <c r="AE12" s="77" t="s">
        <v>149</v>
      </c>
      <c r="AG12" s="5">
        <f>HLOOKUP(AH12,AH12:AH18,MATCH(G77,AH12:AH18,1))</f>
        <v>0</v>
      </c>
      <c r="AH12" s="3">
        <v>0</v>
      </c>
      <c r="AI12" s="6">
        <v>1</v>
      </c>
      <c r="AK12" s="5">
        <f>HLOOKUP((AN12*100),AN12:AN60,MATCH(G81,AN12:AN60,-1))</f>
        <v>0</v>
      </c>
      <c r="AL12" s="77">
        <v>0</v>
      </c>
      <c r="AM12" s="77">
        <v>0</v>
      </c>
      <c r="AN12" s="77">
        <v>400</v>
      </c>
      <c r="AO12" s="162" t="s">
        <v>200</v>
      </c>
      <c r="AP12" s="163" t="e">
        <f>MATCH($G$83,AQ12:AQ19)+1</f>
        <v>#N/A</v>
      </c>
      <c r="AQ12" s="162">
        <v>1</v>
      </c>
      <c r="AR12" s="162" t="s">
        <v>201</v>
      </c>
      <c r="AS12" s="187" t="s">
        <v>336</v>
      </c>
    </row>
    <row r="13" spans="1:45" s="162" customFormat="1" x14ac:dyDescent="0.2">
      <c r="A13" s="99" t="s">
        <v>2</v>
      </c>
      <c r="B13" s="99"/>
      <c r="C13" s="99"/>
      <c r="D13" s="99"/>
      <c r="E13" s="99"/>
      <c r="F13" s="99"/>
      <c r="G13" s="99"/>
      <c r="AA13" s="3"/>
      <c r="AB13" s="3"/>
      <c r="AC13" s="77"/>
      <c r="AD13" s="77"/>
      <c r="AE13" s="77"/>
      <c r="AG13" s="44">
        <f>VLOOKUP(AG12,AH12:AI18,2)-1</f>
        <v>0</v>
      </c>
      <c r="AH13" s="3">
        <v>1600</v>
      </c>
      <c r="AI13" s="6">
        <v>1.05</v>
      </c>
      <c r="AK13" s="44">
        <f>VLOOKUP(AK12,AL12:AM60,2)/100</f>
        <v>0</v>
      </c>
      <c r="AL13" s="77">
        <v>8.0000000000000002E-3</v>
      </c>
      <c r="AM13" s="77">
        <v>1E-4</v>
      </c>
      <c r="AN13" s="77">
        <v>366</v>
      </c>
      <c r="AP13" s="9" t="e">
        <f>INDEX(AQ12:AS20,AP12,2)</f>
        <v>#N/A</v>
      </c>
      <c r="AQ13" s="162">
        <v>5.6</v>
      </c>
      <c r="AR13" s="162" t="s">
        <v>201</v>
      </c>
      <c r="AS13" s="187" t="str">
        <f>AS12</f>
        <v>http://www.amico.com/sites/default/files/product/downloads/nfpa_duplex_scd_modular_stack_mount.pdf</v>
      </c>
    </row>
    <row r="14" spans="1:45" s="162" customFormat="1" x14ac:dyDescent="0.2">
      <c r="A14" s="159"/>
      <c r="B14" s="159"/>
      <c r="C14" s="159"/>
      <c r="D14" s="159"/>
      <c r="E14" s="159"/>
      <c r="F14" s="159"/>
      <c r="G14" s="159"/>
      <c r="AA14" s="3"/>
      <c r="AB14" s="77">
        <f>HLOOKUP(AD14,AD14:AD32,MATCH(G79,AD14:AD32,1))</f>
        <v>0</v>
      </c>
      <c r="AC14" s="77">
        <v>-46</v>
      </c>
      <c r="AD14" s="77">
        <v>-50</v>
      </c>
      <c r="AE14" s="77">
        <v>0.77300000000000002</v>
      </c>
      <c r="AG14" s="3"/>
      <c r="AH14" s="3">
        <v>3300</v>
      </c>
      <c r="AI14" s="6">
        <v>1.1100000000000001</v>
      </c>
      <c r="AK14" s="3"/>
      <c r="AL14" s="77">
        <v>0.01</v>
      </c>
      <c r="AM14" s="77">
        <v>2.0000000000000001E-4</v>
      </c>
      <c r="AN14" s="77">
        <v>333</v>
      </c>
      <c r="AP14" s="166" t="e">
        <f>HYPERLINK(INDEX(AQ12:AS20,AP12,3))</f>
        <v>#N/A</v>
      </c>
      <c r="AQ14" s="162">
        <v>8.5</v>
      </c>
      <c r="AR14" s="162" t="s">
        <v>202</v>
      </c>
      <c r="AS14" s="162" t="str">
        <f t="shared" ref="AS14:AS19" si="0">AS13</f>
        <v>http://www.amico.com/sites/default/files/product/downloads/nfpa_duplex_scd_modular_stack_mount.pdf</v>
      </c>
    </row>
    <row r="15" spans="1:45" s="162" customFormat="1" ht="15" customHeight="1" x14ac:dyDescent="0.2">
      <c r="A15" s="113" t="s">
        <v>3</v>
      </c>
      <c r="B15" s="114"/>
      <c r="C15" s="108" t="s">
        <v>157</v>
      </c>
      <c r="D15" s="108"/>
      <c r="E15" s="108"/>
      <c r="F15" s="108"/>
      <c r="G15" s="109"/>
      <c r="AA15" s="3"/>
      <c r="AB15" s="77">
        <f>VLOOKUP(AB14,AD14:AE32,2)</f>
        <v>0.86699999999999999</v>
      </c>
      <c r="AC15" s="77">
        <v>-40</v>
      </c>
      <c r="AD15" s="77">
        <v>-40</v>
      </c>
      <c r="AE15" s="77">
        <v>0.79200000000000004</v>
      </c>
      <c r="AG15" s="3"/>
      <c r="AH15" s="3">
        <v>5000</v>
      </c>
      <c r="AI15" s="6">
        <v>1.17</v>
      </c>
      <c r="AK15" s="3"/>
      <c r="AL15" s="77">
        <v>0.02</v>
      </c>
      <c r="AM15" s="77">
        <v>4.0000000000000002E-4</v>
      </c>
      <c r="AN15" s="77">
        <v>300</v>
      </c>
      <c r="AQ15" s="162">
        <v>14.1</v>
      </c>
      <c r="AR15" s="162" t="s">
        <v>203</v>
      </c>
      <c r="AS15" s="162" t="str">
        <f t="shared" si="0"/>
        <v>http://www.amico.com/sites/default/files/product/downloads/nfpa_duplex_scd_modular_stack_mount.pdf</v>
      </c>
    </row>
    <row r="16" spans="1:45" s="162" customFormat="1" ht="15" customHeight="1" x14ac:dyDescent="0.2">
      <c r="A16" s="115"/>
      <c r="B16" s="116"/>
      <c r="C16" s="127" t="s">
        <v>71</v>
      </c>
      <c r="D16" s="127" t="s">
        <v>72</v>
      </c>
      <c r="E16" s="127" t="s">
        <v>6</v>
      </c>
      <c r="F16" s="129" t="s">
        <v>334</v>
      </c>
      <c r="G16" s="106" t="s">
        <v>6</v>
      </c>
      <c r="AA16" s="3"/>
      <c r="AB16" s="77"/>
      <c r="AC16" s="77">
        <v>-34</v>
      </c>
      <c r="AD16" s="77">
        <v>-30</v>
      </c>
      <c r="AE16" s="77">
        <v>0.81100000000000005</v>
      </c>
      <c r="AG16" s="3"/>
      <c r="AH16" s="3">
        <v>6600</v>
      </c>
      <c r="AI16" s="6">
        <v>1.24</v>
      </c>
      <c r="AK16" s="3"/>
      <c r="AL16" s="77">
        <v>2.5000000000000001E-2</v>
      </c>
      <c r="AM16" s="77">
        <v>5.9999999999999995E-4</v>
      </c>
      <c r="AN16" s="77">
        <v>266</v>
      </c>
      <c r="AQ16" s="162">
        <v>24</v>
      </c>
      <c r="AR16" s="162" t="s">
        <v>204</v>
      </c>
      <c r="AS16" s="162" t="str">
        <f t="shared" si="0"/>
        <v>http://www.amico.com/sites/default/files/product/downloads/nfpa_duplex_scd_modular_stack_mount.pdf</v>
      </c>
    </row>
    <row r="17" spans="1:45" s="162" customFormat="1" ht="15" customHeight="1" x14ac:dyDescent="0.2">
      <c r="A17" s="117"/>
      <c r="B17" s="118"/>
      <c r="C17" s="128"/>
      <c r="D17" s="128"/>
      <c r="E17" s="128"/>
      <c r="F17" s="130"/>
      <c r="G17" s="107"/>
      <c r="AA17" s="8" t="s">
        <v>150</v>
      </c>
      <c r="AB17" s="77">
        <v>0.98099999999999998</v>
      </c>
      <c r="AC17" s="77">
        <v>-28</v>
      </c>
      <c r="AD17" s="77">
        <v>-20</v>
      </c>
      <c r="AE17" s="77">
        <v>0.83</v>
      </c>
      <c r="AG17" s="3"/>
      <c r="AH17" s="3">
        <v>8200</v>
      </c>
      <c r="AI17" s="6">
        <v>1.31</v>
      </c>
      <c r="AK17" s="3"/>
      <c r="AL17" s="77"/>
      <c r="AM17" s="77"/>
      <c r="AN17" s="77"/>
      <c r="AQ17" s="162">
        <v>32</v>
      </c>
      <c r="AR17" s="162" t="s">
        <v>205</v>
      </c>
      <c r="AS17" s="162" t="str">
        <f t="shared" si="0"/>
        <v>http://www.amico.com/sites/default/files/product/downloads/nfpa_duplex_scd_modular_stack_mount.pdf</v>
      </c>
    </row>
    <row r="18" spans="1:45" s="162" customFormat="1" ht="11.25" customHeight="1" x14ac:dyDescent="0.2">
      <c r="A18" s="121" t="s">
        <v>168</v>
      </c>
      <c r="B18" s="122"/>
      <c r="C18" s="100"/>
      <c r="D18" s="101"/>
      <c r="E18" s="101"/>
      <c r="F18" s="101"/>
      <c r="G18" s="102"/>
      <c r="AA18" s="3"/>
      <c r="AB18" s="77"/>
      <c r="AC18" s="77">
        <v>-23</v>
      </c>
      <c r="AD18" s="77">
        <v>-10</v>
      </c>
      <c r="AE18" s="77">
        <v>0.84899999999999998</v>
      </c>
      <c r="AG18" s="3"/>
      <c r="AH18" s="3">
        <v>9900</v>
      </c>
      <c r="AI18" s="6">
        <v>1.39</v>
      </c>
      <c r="AK18" s="3"/>
      <c r="AL18" s="77">
        <v>0.03</v>
      </c>
      <c r="AM18" s="77">
        <v>8.0000000000000004E-4</v>
      </c>
      <c r="AN18" s="77">
        <v>233</v>
      </c>
      <c r="AQ18" s="162">
        <v>48</v>
      </c>
      <c r="AR18" s="162" t="s">
        <v>206</v>
      </c>
      <c r="AS18" s="162" t="str">
        <f t="shared" si="0"/>
        <v>http://www.amico.com/sites/default/files/product/downloads/nfpa_duplex_scd_modular_stack_mount.pdf</v>
      </c>
    </row>
    <row r="19" spans="1:45" s="162" customFormat="1" ht="11.25" customHeight="1" x14ac:dyDescent="0.2">
      <c r="A19" s="123"/>
      <c r="B19" s="124"/>
      <c r="C19" s="103"/>
      <c r="D19" s="104"/>
      <c r="E19" s="104"/>
      <c r="F19" s="104"/>
      <c r="G19" s="105"/>
      <c r="AA19" s="8" t="s">
        <v>151</v>
      </c>
      <c r="AB19" s="41">
        <f>AB15-AB17</f>
        <v>-0.11399999999999999</v>
      </c>
      <c r="AC19" s="77">
        <v>-18</v>
      </c>
      <c r="AD19" s="77">
        <v>0</v>
      </c>
      <c r="AE19" s="77">
        <v>0.86699999999999999</v>
      </c>
      <c r="AK19" s="3"/>
      <c r="AL19" s="77">
        <v>3.5000000000000003E-2</v>
      </c>
      <c r="AM19" s="77">
        <v>8.0000000000000004E-4</v>
      </c>
      <c r="AN19" s="77">
        <v>200</v>
      </c>
      <c r="AQ19" s="162">
        <v>64</v>
      </c>
      <c r="AR19" s="162" t="s">
        <v>207</v>
      </c>
      <c r="AS19" s="162" t="str">
        <f t="shared" si="0"/>
        <v>http://www.amico.com/sites/default/files/product/downloads/nfpa_duplex_scd_modular_stack_mount.pdf</v>
      </c>
    </row>
    <row r="20" spans="1:45" s="162" customFormat="1" ht="15" x14ac:dyDescent="0.25">
      <c r="A20" s="21">
        <v>1</v>
      </c>
      <c r="B20" s="26" t="s">
        <v>161</v>
      </c>
      <c r="C20" s="30">
        <v>0</v>
      </c>
      <c r="D20" s="56" t="s">
        <v>73</v>
      </c>
      <c r="E20" s="189">
        <v>1</v>
      </c>
      <c r="F20" s="190">
        <v>10</v>
      </c>
      <c r="G20" s="189" t="str">
        <f>IF(C20&gt;0,E20*C20*(F20/100),"")</f>
        <v/>
      </c>
      <c r="AA20" s="3"/>
      <c r="AB20" s="3"/>
      <c r="AC20" s="77">
        <v>-9</v>
      </c>
      <c r="AD20" s="77">
        <v>10</v>
      </c>
      <c r="AE20" s="77">
        <v>0.88600000000000001</v>
      </c>
      <c r="AK20" s="3"/>
      <c r="AL20" s="77">
        <v>0.04</v>
      </c>
      <c r="AM20" s="77">
        <v>1E-3</v>
      </c>
      <c r="AN20" s="77">
        <v>150</v>
      </c>
      <c r="AR20" s="188" t="s">
        <v>60</v>
      </c>
      <c r="AS20" s="187" t="s">
        <v>61</v>
      </c>
    </row>
    <row r="21" spans="1:45" s="162" customFormat="1" ht="15" x14ac:dyDescent="0.25">
      <c r="A21" s="18">
        <v>2</v>
      </c>
      <c r="B21" s="16" t="s">
        <v>162</v>
      </c>
      <c r="C21" s="31">
        <v>0</v>
      </c>
      <c r="D21" s="57" t="s">
        <v>74</v>
      </c>
      <c r="E21" s="191">
        <v>3.5</v>
      </c>
      <c r="F21" s="168">
        <v>100</v>
      </c>
      <c r="G21" s="191" t="str">
        <f t="shared" ref="G21:G48" si="1">IF(C21&gt;0,E21*C21*(F21/100),"")</f>
        <v/>
      </c>
      <c r="AA21" s="3"/>
      <c r="AB21" s="3"/>
      <c r="AC21" s="77">
        <v>-5</v>
      </c>
      <c r="AD21" s="77">
        <v>20</v>
      </c>
      <c r="AE21" s="77">
        <v>0.90500000000000003</v>
      </c>
      <c r="AK21" s="3"/>
      <c r="AL21" s="77">
        <v>0.06</v>
      </c>
      <c r="AM21" s="77">
        <v>1.5E-3</v>
      </c>
      <c r="AN21" s="77">
        <v>100</v>
      </c>
    </row>
    <row r="22" spans="1:45" s="162" customFormat="1" ht="15" x14ac:dyDescent="0.25">
      <c r="A22" s="18">
        <v>3</v>
      </c>
      <c r="B22" s="16" t="s">
        <v>163</v>
      </c>
      <c r="C22" s="32">
        <v>0</v>
      </c>
      <c r="D22" s="57" t="s">
        <v>74</v>
      </c>
      <c r="E22" s="191">
        <v>2</v>
      </c>
      <c r="F22" s="168">
        <v>100</v>
      </c>
      <c r="G22" s="191" t="str">
        <f>IF(C22&gt;0,E22*C22*(F22/100),"")</f>
        <v/>
      </c>
      <c r="AA22" s="3"/>
      <c r="AB22" s="3"/>
      <c r="AC22" s="77">
        <v>-1</v>
      </c>
      <c r="AD22" s="77">
        <v>30</v>
      </c>
      <c r="AE22" s="77">
        <v>0.92500000000000004</v>
      </c>
      <c r="AK22" s="3"/>
      <c r="AL22" s="77">
        <v>0.08</v>
      </c>
      <c r="AM22" s="77">
        <v>2E-3</v>
      </c>
      <c r="AN22" s="77">
        <v>90</v>
      </c>
      <c r="AP22" s="3" t="s">
        <v>42</v>
      </c>
      <c r="AQ22" s="3" t="s">
        <v>41</v>
      </c>
      <c r="AR22" s="3" t="s">
        <v>9</v>
      </c>
    </row>
    <row r="23" spans="1:45" s="162" customFormat="1" ht="15" x14ac:dyDescent="0.25">
      <c r="A23" s="18">
        <v>4</v>
      </c>
      <c r="B23" s="16" t="s">
        <v>164</v>
      </c>
      <c r="C23" s="33">
        <v>0</v>
      </c>
      <c r="D23" s="57" t="s">
        <v>74</v>
      </c>
      <c r="E23" s="191">
        <v>3</v>
      </c>
      <c r="F23" s="168">
        <v>100</v>
      </c>
      <c r="G23" s="191" t="str">
        <f t="shared" si="1"/>
        <v/>
      </c>
      <c r="AA23" s="3"/>
      <c r="AB23" s="3"/>
      <c r="AC23" s="77">
        <v>4</v>
      </c>
      <c r="AD23" s="77">
        <v>40</v>
      </c>
      <c r="AE23" s="77">
        <v>0.94299999999999995</v>
      </c>
      <c r="AK23" s="3"/>
      <c r="AL23" s="77">
        <v>0.1</v>
      </c>
      <c r="AM23" s="77">
        <v>3.0000000000000001E-3</v>
      </c>
      <c r="AN23" s="77">
        <v>80</v>
      </c>
      <c r="AO23" s="162" t="s">
        <v>200</v>
      </c>
      <c r="AP23" s="163" t="e">
        <f>MATCH($G$83,AQ23:AQ30)+1</f>
        <v>#N/A</v>
      </c>
      <c r="AQ23" s="162">
        <v>1</v>
      </c>
      <c r="AR23" s="192" t="s">
        <v>208</v>
      </c>
      <c r="AS23" s="187" t="s">
        <v>337</v>
      </c>
    </row>
    <row r="24" spans="1:45" s="162" customFormat="1" ht="15" x14ac:dyDescent="0.25">
      <c r="A24" s="18">
        <v>5</v>
      </c>
      <c r="B24" s="16" t="s">
        <v>165</v>
      </c>
      <c r="C24" s="34">
        <v>0</v>
      </c>
      <c r="D24" s="57" t="s">
        <v>74</v>
      </c>
      <c r="E24" s="191">
        <v>1</v>
      </c>
      <c r="F24" s="168">
        <v>10</v>
      </c>
      <c r="G24" s="191" t="str">
        <f t="shared" si="1"/>
        <v/>
      </c>
      <c r="AA24" s="42"/>
      <c r="AB24" s="3"/>
      <c r="AC24" s="77">
        <v>10</v>
      </c>
      <c r="AD24" s="77">
        <v>50</v>
      </c>
      <c r="AE24" s="77">
        <v>0.96199999999999997</v>
      </c>
      <c r="AK24" s="3"/>
      <c r="AL24" s="77">
        <v>0.15</v>
      </c>
      <c r="AM24" s="77">
        <v>4.0000000000000001E-3</v>
      </c>
      <c r="AN24" s="77">
        <v>70</v>
      </c>
      <c r="AP24" s="9" t="e">
        <f>INDEX(AQ23:AS31,AP23,2)</f>
        <v>#N/A</v>
      </c>
      <c r="AQ24" s="162">
        <v>11.2</v>
      </c>
      <c r="AR24" s="192" t="s">
        <v>208</v>
      </c>
      <c r="AS24" s="162" t="str">
        <f>AS23</f>
        <v>http://www.amico.com/sites/default/files/product/downloads/nfpa_triplex_scd_modular_stack_mount.pdf</v>
      </c>
    </row>
    <row r="25" spans="1:45" s="162" customFormat="1" ht="15" x14ac:dyDescent="0.25">
      <c r="A25" s="18">
        <v>6</v>
      </c>
      <c r="B25" s="16" t="s">
        <v>166</v>
      </c>
      <c r="C25" s="34">
        <v>0</v>
      </c>
      <c r="D25" s="57" t="s">
        <v>74</v>
      </c>
      <c r="E25" s="191">
        <v>2</v>
      </c>
      <c r="F25" s="168">
        <v>100</v>
      </c>
      <c r="G25" s="191" t="str">
        <f t="shared" si="1"/>
        <v/>
      </c>
      <c r="AA25" s="43"/>
      <c r="AB25" s="3"/>
      <c r="AC25" s="77">
        <v>18</v>
      </c>
      <c r="AD25" s="77">
        <v>60</v>
      </c>
      <c r="AE25" s="77">
        <v>0.98099999999999998</v>
      </c>
      <c r="AK25" s="3"/>
      <c r="AL25" s="77">
        <v>0.2</v>
      </c>
      <c r="AM25" s="77">
        <v>6.0000000000000001E-3</v>
      </c>
      <c r="AN25" s="77">
        <v>60</v>
      </c>
      <c r="AP25" s="166" t="e">
        <f>HYPERLINK(INDEX(AQ23:AS31,AP23,3))</f>
        <v>#N/A</v>
      </c>
      <c r="AQ25" s="162">
        <v>17</v>
      </c>
      <c r="AR25" s="192" t="s">
        <v>209</v>
      </c>
      <c r="AS25" s="162" t="str">
        <f t="shared" ref="AS25:AS30" si="2">AS24</f>
        <v>http://www.amico.com/sites/default/files/product/downloads/nfpa_triplex_scd_modular_stack_mount.pdf</v>
      </c>
    </row>
    <row r="26" spans="1:45" s="162" customFormat="1" ht="15" x14ac:dyDescent="0.25">
      <c r="A26" s="18">
        <v>7</v>
      </c>
      <c r="B26" s="16" t="s">
        <v>167</v>
      </c>
      <c r="C26" s="33">
        <v>0</v>
      </c>
      <c r="D26" s="57" t="s">
        <v>73</v>
      </c>
      <c r="E26" s="191">
        <v>1.5</v>
      </c>
      <c r="F26" s="168">
        <v>50</v>
      </c>
      <c r="G26" s="191" t="str">
        <f>IF(C26&gt;0,E26*C26*(F26/100),"")</f>
        <v/>
      </c>
      <c r="AA26" s="10"/>
      <c r="AB26" s="3"/>
      <c r="AC26" s="77">
        <v>22</v>
      </c>
      <c r="AD26" s="77">
        <v>70</v>
      </c>
      <c r="AE26" s="77">
        <v>1</v>
      </c>
      <c r="AK26" s="3"/>
      <c r="AL26" s="77">
        <v>0.3</v>
      </c>
      <c r="AM26" s="77">
        <v>8.0000000000000002E-3</v>
      </c>
      <c r="AN26" s="77">
        <v>50</v>
      </c>
      <c r="AQ26" s="162">
        <v>28.2</v>
      </c>
      <c r="AR26" s="162" t="s">
        <v>210</v>
      </c>
      <c r="AS26" s="162" t="str">
        <f t="shared" si="2"/>
        <v>http://www.amico.com/sites/default/files/product/downloads/nfpa_triplex_scd_modular_stack_mount.pdf</v>
      </c>
    </row>
    <row r="27" spans="1:45" s="162" customFormat="1" ht="15" x14ac:dyDescent="0.25">
      <c r="A27" s="22"/>
      <c r="B27" s="27"/>
      <c r="C27" s="58"/>
      <c r="D27" s="59"/>
      <c r="E27" s="193"/>
      <c r="F27" s="160"/>
      <c r="G27" s="193" t="str">
        <f t="shared" si="1"/>
        <v/>
      </c>
      <c r="AA27" s="10"/>
      <c r="AB27" s="3"/>
      <c r="AC27" s="77">
        <v>27</v>
      </c>
      <c r="AD27" s="77">
        <v>80</v>
      </c>
      <c r="AE27" s="77">
        <v>1.0189999999999999</v>
      </c>
      <c r="AK27" s="3"/>
      <c r="AL27" s="77">
        <v>0.45</v>
      </c>
      <c r="AM27" s="77">
        <v>0.01</v>
      </c>
      <c r="AN27" s="77">
        <v>40</v>
      </c>
      <c r="AQ27" s="162">
        <v>48</v>
      </c>
      <c r="AR27" s="162" t="s">
        <v>211</v>
      </c>
      <c r="AS27" s="162" t="str">
        <f t="shared" si="2"/>
        <v>http://www.amico.com/sites/default/files/product/downloads/nfpa_triplex_scd_modular_stack_mount.pdf</v>
      </c>
    </row>
    <row r="28" spans="1:45" s="162" customFormat="1" ht="11.25" customHeight="1" x14ac:dyDescent="0.25">
      <c r="A28" s="119" t="s">
        <v>176</v>
      </c>
      <c r="B28" s="120"/>
      <c r="C28" s="60"/>
      <c r="D28" s="59"/>
      <c r="E28" s="193"/>
      <c r="F28" s="160"/>
      <c r="G28" s="193"/>
      <c r="AA28" s="10"/>
      <c r="AB28" s="3"/>
      <c r="AC28" s="77">
        <v>32</v>
      </c>
      <c r="AD28" s="77">
        <v>90</v>
      </c>
      <c r="AE28" s="77">
        <v>1.038</v>
      </c>
      <c r="AK28" s="3"/>
      <c r="AL28" s="77">
        <v>0.6</v>
      </c>
      <c r="AM28" s="77">
        <v>1.4999999999999999E-2</v>
      </c>
      <c r="AN28" s="77">
        <v>35</v>
      </c>
      <c r="AQ28" s="162">
        <v>64</v>
      </c>
      <c r="AR28" s="162" t="s">
        <v>212</v>
      </c>
      <c r="AS28" s="162" t="str">
        <f t="shared" si="2"/>
        <v>http://www.amico.com/sites/default/files/product/downloads/nfpa_triplex_scd_modular_stack_mount.pdf</v>
      </c>
    </row>
    <row r="29" spans="1:45" s="162" customFormat="1" ht="11.25" customHeight="1" x14ac:dyDescent="0.25">
      <c r="A29" s="119"/>
      <c r="B29" s="120"/>
      <c r="C29" s="60"/>
      <c r="D29" s="59"/>
      <c r="E29" s="193"/>
      <c r="F29" s="160"/>
      <c r="G29" s="193"/>
      <c r="AA29" s="10"/>
      <c r="AB29" s="3"/>
      <c r="AC29" s="77">
        <v>38</v>
      </c>
      <c r="AD29" s="77">
        <v>100</v>
      </c>
      <c r="AE29" s="77">
        <v>1.0569999999999999</v>
      </c>
      <c r="AK29" s="3"/>
      <c r="AL29" s="77">
        <v>0.8</v>
      </c>
      <c r="AM29" s="77">
        <v>0.02</v>
      </c>
      <c r="AN29" s="77">
        <v>30</v>
      </c>
      <c r="AQ29" s="162">
        <v>96</v>
      </c>
      <c r="AR29" s="162" t="s">
        <v>213</v>
      </c>
      <c r="AS29" s="162" t="str">
        <f t="shared" si="2"/>
        <v>http://www.amico.com/sites/default/files/product/downloads/nfpa_triplex_scd_modular_stack_mount.pdf</v>
      </c>
    </row>
    <row r="30" spans="1:45" s="162" customFormat="1" ht="15" x14ac:dyDescent="0.25">
      <c r="A30" s="18">
        <v>1</v>
      </c>
      <c r="B30" s="28" t="s">
        <v>169</v>
      </c>
      <c r="C30" s="33">
        <v>0</v>
      </c>
      <c r="D30" s="57" t="s">
        <v>74</v>
      </c>
      <c r="E30" s="191">
        <v>1.5</v>
      </c>
      <c r="F30" s="168">
        <v>30</v>
      </c>
      <c r="G30" s="191" t="str">
        <f t="shared" si="1"/>
        <v/>
      </c>
      <c r="AA30" s="10"/>
      <c r="AB30" s="3"/>
      <c r="AC30" s="77">
        <v>43</v>
      </c>
      <c r="AD30" s="77">
        <v>110</v>
      </c>
      <c r="AE30" s="77">
        <v>1.0760000000000001</v>
      </c>
      <c r="AK30" s="3"/>
      <c r="AL30" s="77">
        <v>1</v>
      </c>
      <c r="AM30" s="77">
        <v>0.03</v>
      </c>
      <c r="AN30" s="77">
        <v>25</v>
      </c>
      <c r="AQ30" s="162">
        <v>128</v>
      </c>
      <c r="AR30" s="162" t="s">
        <v>214</v>
      </c>
      <c r="AS30" s="162" t="str">
        <f t="shared" si="2"/>
        <v>http://www.amico.com/sites/default/files/product/downloads/nfpa_triplex_scd_modular_stack_mount.pdf</v>
      </c>
    </row>
    <row r="31" spans="1:45" s="162" customFormat="1" ht="15" x14ac:dyDescent="0.25">
      <c r="A31" s="18">
        <v>2</v>
      </c>
      <c r="B31" s="28" t="s">
        <v>170</v>
      </c>
      <c r="C31" s="33">
        <v>0</v>
      </c>
      <c r="D31" s="57" t="s">
        <v>73</v>
      </c>
      <c r="E31" s="191">
        <v>1.5</v>
      </c>
      <c r="F31" s="168">
        <v>30</v>
      </c>
      <c r="G31" s="191" t="str">
        <f t="shared" si="1"/>
        <v/>
      </c>
      <c r="AA31" s="10"/>
      <c r="AB31" s="3"/>
      <c r="AC31" s="77"/>
      <c r="AD31" s="77"/>
      <c r="AE31" s="77"/>
      <c r="AK31" s="3"/>
      <c r="AL31" s="77">
        <v>1.5</v>
      </c>
      <c r="AM31" s="77">
        <v>0.04</v>
      </c>
      <c r="AN31" s="77">
        <v>20</v>
      </c>
      <c r="AR31" s="188" t="s">
        <v>60</v>
      </c>
      <c r="AS31" s="187" t="s">
        <v>61</v>
      </c>
    </row>
    <row r="32" spans="1:45" s="162" customFormat="1" ht="15" x14ac:dyDescent="0.25">
      <c r="A32" s="18">
        <v>3</v>
      </c>
      <c r="B32" s="28" t="s">
        <v>171</v>
      </c>
      <c r="C32" s="34">
        <v>0</v>
      </c>
      <c r="D32" s="57" t="s">
        <v>74</v>
      </c>
      <c r="E32" s="191">
        <v>1</v>
      </c>
      <c r="F32" s="168">
        <v>10</v>
      </c>
      <c r="G32" s="191" t="str">
        <f t="shared" si="1"/>
        <v/>
      </c>
      <c r="AA32" s="10"/>
      <c r="AB32" s="3"/>
      <c r="AC32" s="77">
        <v>49</v>
      </c>
      <c r="AD32" s="77">
        <v>120</v>
      </c>
      <c r="AE32" s="77">
        <v>1.095</v>
      </c>
      <c r="AK32" s="3"/>
      <c r="AL32" s="77">
        <v>2</v>
      </c>
      <c r="AM32" s="77">
        <v>0.05</v>
      </c>
      <c r="AN32" s="77">
        <v>17</v>
      </c>
    </row>
    <row r="33" spans="1:45" s="162" customFormat="1" ht="15" x14ac:dyDescent="0.25">
      <c r="A33" s="18">
        <v>4</v>
      </c>
      <c r="B33" s="28" t="s">
        <v>172</v>
      </c>
      <c r="C33" s="35">
        <v>0</v>
      </c>
      <c r="D33" s="57" t="s">
        <v>74</v>
      </c>
      <c r="E33" s="191">
        <v>1</v>
      </c>
      <c r="F33" s="168">
        <v>10</v>
      </c>
      <c r="G33" s="191" t="str">
        <f t="shared" si="1"/>
        <v/>
      </c>
      <c r="AK33" s="3"/>
      <c r="AL33" s="77">
        <v>3</v>
      </c>
      <c r="AM33" s="77">
        <v>0.06</v>
      </c>
      <c r="AN33" s="77">
        <v>13</v>
      </c>
      <c r="AP33" s="3" t="s">
        <v>42</v>
      </c>
      <c r="AQ33" s="3" t="s">
        <v>41</v>
      </c>
      <c r="AR33" s="3" t="s">
        <v>9</v>
      </c>
    </row>
    <row r="34" spans="1:45" s="162" customFormat="1" ht="15" x14ac:dyDescent="0.25">
      <c r="A34" s="18">
        <v>5</v>
      </c>
      <c r="B34" s="28" t="s">
        <v>173</v>
      </c>
      <c r="C34" s="35">
        <v>0</v>
      </c>
      <c r="D34" s="57" t="s">
        <v>187</v>
      </c>
      <c r="E34" s="191">
        <v>1.5</v>
      </c>
      <c r="F34" s="168">
        <v>30</v>
      </c>
      <c r="G34" s="191" t="str">
        <f t="shared" si="1"/>
        <v/>
      </c>
      <c r="AK34" s="3"/>
      <c r="AL34" s="77">
        <v>4</v>
      </c>
      <c r="AM34" s="77">
        <v>0.08</v>
      </c>
      <c r="AN34" s="77">
        <v>10</v>
      </c>
      <c r="AO34" s="162" t="s">
        <v>200</v>
      </c>
      <c r="AP34" s="163" t="e">
        <f>MATCH($G$83,AQ34:AQ41)+1</f>
        <v>#N/A</v>
      </c>
      <c r="AQ34" s="162">
        <v>1</v>
      </c>
      <c r="AR34" s="162" t="s">
        <v>215</v>
      </c>
      <c r="AS34" s="187" t="s">
        <v>338</v>
      </c>
    </row>
    <row r="35" spans="1:45" s="162" customFormat="1" ht="15" x14ac:dyDescent="0.25">
      <c r="A35" s="18">
        <v>6</v>
      </c>
      <c r="B35" s="28" t="s">
        <v>174</v>
      </c>
      <c r="C35" s="33">
        <v>0</v>
      </c>
      <c r="D35" s="57" t="s">
        <v>187</v>
      </c>
      <c r="E35" s="191">
        <v>1.5</v>
      </c>
      <c r="F35" s="168">
        <v>30</v>
      </c>
      <c r="G35" s="191" t="str">
        <f t="shared" si="1"/>
        <v/>
      </c>
      <c r="AK35" s="3"/>
      <c r="AL35" s="77"/>
      <c r="AM35" s="77"/>
      <c r="AN35" s="77"/>
      <c r="AP35" s="9" t="e">
        <f>INDEX(AQ34:AS42,AP34,2)</f>
        <v>#N/A</v>
      </c>
      <c r="AQ35" s="162">
        <v>16.8</v>
      </c>
      <c r="AR35" s="162" t="s">
        <v>215</v>
      </c>
      <c r="AS35" s="187" t="str">
        <f>AS34</f>
        <v>http://www.amico.com/sites/default/files/product/downloads/nfpa_quadraplex_scd_modular_stack_mount.pdf</v>
      </c>
    </row>
    <row r="36" spans="1:45" s="162" customFormat="1" ht="15" x14ac:dyDescent="0.25">
      <c r="A36" s="18">
        <v>7</v>
      </c>
      <c r="B36" s="28" t="s">
        <v>175</v>
      </c>
      <c r="C36" s="33">
        <v>0</v>
      </c>
      <c r="D36" s="57" t="s">
        <v>187</v>
      </c>
      <c r="E36" s="191">
        <v>1</v>
      </c>
      <c r="F36" s="168">
        <v>10</v>
      </c>
      <c r="G36" s="191" t="str">
        <f t="shared" si="1"/>
        <v/>
      </c>
      <c r="AK36" s="3"/>
      <c r="AL36" s="77">
        <v>5</v>
      </c>
      <c r="AM36" s="77">
        <v>0.1</v>
      </c>
      <c r="AN36" s="77">
        <v>8</v>
      </c>
      <c r="AP36" s="166" t="e">
        <f>HYPERLINK(INDEX(AQ34:AS42,AP34,3))</f>
        <v>#N/A</v>
      </c>
      <c r="AQ36" s="162">
        <v>25.5</v>
      </c>
      <c r="AR36" s="162" t="s">
        <v>216</v>
      </c>
      <c r="AS36" s="162" t="str">
        <f t="shared" ref="AS36:AS41" si="3">AS35</f>
        <v>http://www.amico.com/sites/default/files/product/downloads/nfpa_quadraplex_scd_modular_stack_mount.pdf</v>
      </c>
    </row>
    <row r="37" spans="1:45" s="162" customFormat="1" ht="15" x14ac:dyDescent="0.25">
      <c r="A37" s="22"/>
      <c r="B37" s="29"/>
      <c r="C37" s="60"/>
      <c r="D37" s="57"/>
      <c r="E37" s="193"/>
      <c r="F37" s="160"/>
      <c r="G37" s="193" t="str">
        <f t="shared" si="1"/>
        <v/>
      </c>
      <c r="AK37" s="3"/>
      <c r="AL37" s="77">
        <v>6</v>
      </c>
      <c r="AM37" s="77">
        <v>0.15</v>
      </c>
      <c r="AN37" s="77">
        <v>6</v>
      </c>
      <c r="AQ37" s="162">
        <v>42.3</v>
      </c>
      <c r="AR37" s="162" t="s">
        <v>217</v>
      </c>
      <c r="AS37" s="162" t="str">
        <f t="shared" si="3"/>
        <v>http://www.amico.com/sites/default/files/product/downloads/nfpa_quadraplex_scd_modular_stack_mount.pdf</v>
      </c>
    </row>
    <row r="38" spans="1:45" s="162" customFormat="1" ht="11.25" customHeight="1" x14ac:dyDescent="0.25">
      <c r="A38" s="119" t="s">
        <v>177</v>
      </c>
      <c r="B38" s="120"/>
      <c r="C38" s="60"/>
      <c r="D38" s="59"/>
      <c r="E38" s="193"/>
      <c r="F38" s="160"/>
      <c r="G38" s="193"/>
      <c r="AK38" s="3"/>
      <c r="AL38" s="77">
        <v>8</v>
      </c>
      <c r="AM38" s="77">
        <v>0.2</v>
      </c>
      <c r="AN38" s="77">
        <v>5</v>
      </c>
      <c r="AQ38" s="162">
        <v>72</v>
      </c>
      <c r="AR38" s="162" t="s">
        <v>218</v>
      </c>
      <c r="AS38" s="162" t="str">
        <f t="shared" si="3"/>
        <v>http://www.amico.com/sites/default/files/product/downloads/nfpa_quadraplex_scd_modular_stack_mount.pdf</v>
      </c>
    </row>
    <row r="39" spans="1:45" s="162" customFormat="1" ht="11.25" customHeight="1" x14ac:dyDescent="0.25">
      <c r="A39" s="119"/>
      <c r="B39" s="120"/>
      <c r="C39" s="60"/>
      <c r="D39" s="59"/>
      <c r="E39" s="193"/>
      <c r="F39" s="160"/>
      <c r="G39" s="193"/>
      <c r="AK39" s="3"/>
      <c r="AL39" s="77">
        <v>10</v>
      </c>
      <c r="AM39" s="77">
        <v>0.25</v>
      </c>
      <c r="AN39" s="77">
        <v>4</v>
      </c>
      <c r="AQ39" s="162">
        <v>96</v>
      </c>
      <c r="AR39" s="162" t="s">
        <v>219</v>
      </c>
      <c r="AS39" s="162" t="str">
        <f t="shared" si="3"/>
        <v>http://www.amico.com/sites/default/files/product/downloads/nfpa_quadraplex_scd_modular_stack_mount.pdf</v>
      </c>
    </row>
    <row r="40" spans="1:45" s="162" customFormat="1" ht="15" x14ac:dyDescent="0.25">
      <c r="A40" s="18">
        <v>1</v>
      </c>
      <c r="B40" s="16" t="s">
        <v>178</v>
      </c>
      <c r="C40" s="33">
        <v>0</v>
      </c>
      <c r="D40" s="57" t="s">
        <v>74</v>
      </c>
      <c r="E40" s="191">
        <v>1</v>
      </c>
      <c r="F40" s="168">
        <v>100</v>
      </c>
      <c r="G40" s="191" t="str">
        <f t="shared" si="1"/>
        <v/>
      </c>
      <c r="AK40" s="3"/>
      <c r="AL40" s="77">
        <v>13</v>
      </c>
      <c r="AM40" s="77">
        <v>0.3</v>
      </c>
      <c r="AN40" s="77">
        <v>3</v>
      </c>
      <c r="AQ40" s="162">
        <v>144</v>
      </c>
      <c r="AR40" s="162" t="s">
        <v>220</v>
      </c>
      <c r="AS40" s="162" t="str">
        <f t="shared" si="3"/>
        <v>http://www.amico.com/sites/default/files/product/downloads/nfpa_quadraplex_scd_modular_stack_mount.pdf</v>
      </c>
    </row>
    <row r="41" spans="1:45" s="162" customFormat="1" ht="15" x14ac:dyDescent="0.25">
      <c r="A41" s="18">
        <v>2</v>
      </c>
      <c r="B41" s="16" t="s">
        <v>179</v>
      </c>
      <c r="C41" s="33">
        <v>0</v>
      </c>
      <c r="D41" s="57" t="s">
        <v>74</v>
      </c>
      <c r="E41" s="191">
        <v>0.5</v>
      </c>
      <c r="F41" s="168">
        <v>100</v>
      </c>
      <c r="G41" s="191" t="str">
        <f t="shared" si="1"/>
        <v/>
      </c>
      <c r="AK41" s="3"/>
      <c r="AL41" s="77">
        <v>17</v>
      </c>
      <c r="AM41" s="77">
        <v>0.4</v>
      </c>
      <c r="AN41" s="77">
        <v>2</v>
      </c>
      <c r="AQ41" s="162">
        <v>192</v>
      </c>
      <c r="AR41" s="162" t="s">
        <v>221</v>
      </c>
      <c r="AS41" s="162" t="str">
        <f t="shared" si="3"/>
        <v>http://www.amico.com/sites/default/files/product/downloads/nfpa_quadraplex_scd_modular_stack_mount.pdf</v>
      </c>
    </row>
    <row r="42" spans="1:45" s="162" customFormat="1" ht="15" x14ac:dyDescent="0.25">
      <c r="A42" s="18">
        <v>3</v>
      </c>
      <c r="B42" s="16" t="s">
        <v>96</v>
      </c>
      <c r="C42" s="35">
        <v>0</v>
      </c>
      <c r="D42" s="57" t="s">
        <v>73</v>
      </c>
      <c r="E42" s="191">
        <v>0.5</v>
      </c>
      <c r="F42" s="168">
        <v>10</v>
      </c>
      <c r="G42" s="191" t="str">
        <f t="shared" si="1"/>
        <v/>
      </c>
      <c r="AK42" s="3"/>
      <c r="AL42" s="77">
        <v>20</v>
      </c>
      <c r="AM42" s="77">
        <v>0.5</v>
      </c>
      <c r="AN42" s="77">
        <v>1.5</v>
      </c>
      <c r="AR42" s="188" t="s">
        <v>60</v>
      </c>
      <c r="AS42" s="187" t="s">
        <v>61</v>
      </c>
    </row>
    <row r="43" spans="1:45" s="162" customFormat="1" ht="15" x14ac:dyDescent="0.25">
      <c r="A43" s="18">
        <v>4</v>
      </c>
      <c r="B43" s="17" t="s">
        <v>180</v>
      </c>
      <c r="C43" s="33">
        <v>0</v>
      </c>
      <c r="D43" s="57" t="s">
        <v>73</v>
      </c>
      <c r="E43" s="191">
        <v>1.5</v>
      </c>
      <c r="F43" s="168">
        <v>50</v>
      </c>
      <c r="G43" s="191" t="str">
        <f t="shared" si="1"/>
        <v/>
      </c>
      <c r="AK43" s="3"/>
      <c r="AL43" s="77">
        <v>25</v>
      </c>
      <c r="AM43" s="77">
        <v>0.6</v>
      </c>
      <c r="AN43" s="77">
        <v>1</v>
      </c>
    </row>
    <row r="44" spans="1:45" s="162" customFormat="1" ht="15" x14ac:dyDescent="0.25">
      <c r="A44" s="22"/>
      <c r="B44" s="27"/>
      <c r="C44" s="81"/>
      <c r="D44" s="150"/>
      <c r="E44" s="194"/>
      <c r="F44" s="159"/>
      <c r="G44" s="194" t="str">
        <f t="shared" si="1"/>
        <v/>
      </c>
      <c r="AK44" s="3"/>
      <c r="AL44" s="77">
        <v>30</v>
      </c>
      <c r="AM44" s="77">
        <v>0.7</v>
      </c>
      <c r="AN44" s="77">
        <v>0.8</v>
      </c>
      <c r="AP44" s="3" t="s">
        <v>42</v>
      </c>
      <c r="AQ44" s="3" t="s">
        <v>41</v>
      </c>
      <c r="AR44" s="3" t="s">
        <v>9</v>
      </c>
    </row>
    <row r="45" spans="1:45" s="162" customFormat="1" ht="11.25" customHeight="1" x14ac:dyDescent="0.2">
      <c r="A45" s="121" t="s">
        <v>181</v>
      </c>
      <c r="B45" s="131"/>
      <c r="C45" s="82"/>
      <c r="D45" s="150"/>
      <c r="E45" s="194"/>
      <c r="F45" s="159"/>
      <c r="G45" s="194"/>
      <c r="AK45" s="3"/>
      <c r="AL45" s="77">
        <v>35</v>
      </c>
      <c r="AM45" s="77">
        <v>0.8</v>
      </c>
      <c r="AN45" s="77">
        <v>0.6</v>
      </c>
      <c r="AO45" s="162" t="s">
        <v>200</v>
      </c>
      <c r="AP45" s="163" t="e">
        <f>MATCH($G$83,AQ45:AQ53)+1</f>
        <v>#N/A</v>
      </c>
      <c r="AQ45" s="53">
        <v>1</v>
      </c>
      <c r="AR45" s="162" t="s">
        <v>222</v>
      </c>
      <c r="AS45" s="187" t="s">
        <v>339</v>
      </c>
    </row>
    <row r="46" spans="1:45" s="162" customFormat="1" ht="11.25" customHeight="1" x14ac:dyDescent="0.2">
      <c r="A46" s="123"/>
      <c r="B46" s="132"/>
      <c r="C46" s="82"/>
      <c r="D46" s="150"/>
      <c r="E46" s="194"/>
      <c r="F46" s="159"/>
      <c r="G46" s="194"/>
      <c r="AK46" s="3"/>
      <c r="AL46" s="77">
        <v>40</v>
      </c>
      <c r="AM46" s="77">
        <v>0.9</v>
      </c>
      <c r="AN46" s="77">
        <v>0.45</v>
      </c>
      <c r="AP46" s="9" t="e">
        <f>INDEX(AQ45:AS54,AP45,2)</f>
        <v>#N/A</v>
      </c>
      <c r="AQ46" s="162">
        <v>3.3</v>
      </c>
      <c r="AR46" s="162" t="s">
        <v>222</v>
      </c>
      <c r="AS46" s="162" t="str">
        <f>AS45</f>
        <v>http://www.amico.com/sites/default/files/product/downloads/nfpa_duplex_red_modular_stack_mount.pdf</v>
      </c>
    </row>
    <row r="47" spans="1:45" s="162" customFormat="1" ht="15" x14ac:dyDescent="0.25">
      <c r="A47" s="37">
        <v>1</v>
      </c>
      <c r="B47" s="36" t="s">
        <v>182</v>
      </c>
      <c r="C47" s="35">
        <v>0</v>
      </c>
      <c r="D47" s="57" t="s">
        <v>73</v>
      </c>
      <c r="E47" s="191">
        <v>2</v>
      </c>
      <c r="F47" s="168">
        <v>50</v>
      </c>
      <c r="G47" s="191" t="str">
        <f t="shared" si="1"/>
        <v/>
      </c>
      <c r="AK47" s="3"/>
      <c r="AL47" s="77">
        <v>50</v>
      </c>
      <c r="AM47" s="77">
        <v>1</v>
      </c>
      <c r="AN47" s="77">
        <v>0.3</v>
      </c>
      <c r="AP47" s="166" t="e">
        <f>HYPERLINK(INDEX(AQ45:AS54,AP45,3))</f>
        <v>#N/A</v>
      </c>
      <c r="AQ47" s="162">
        <v>3.3</v>
      </c>
      <c r="AR47" s="162" t="s">
        <v>223</v>
      </c>
      <c r="AS47" s="162" t="str">
        <f t="shared" ref="AS47:AS53" si="4">AS46</f>
        <v>http://www.amico.com/sites/default/files/product/downloads/nfpa_duplex_red_modular_stack_mount.pdf</v>
      </c>
    </row>
    <row r="48" spans="1:45" s="162" customFormat="1" ht="15" x14ac:dyDescent="0.25">
      <c r="A48" s="38">
        <v>2</v>
      </c>
      <c r="B48" s="24" t="s">
        <v>183</v>
      </c>
      <c r="C48" s="33">
        <v>0</v>
      </c>
      <c r="D48" s="57" t="s">
        <v>73</v>
      </c>
      <c r="E48" s="191">
        <v>2</v>
      </c>
      <c r="F48" s="168">
        <v>50</v>
      </c>
      <c r="G48" s="191" t="str">
        <f t="shared" si="1"/>
        <v/>
      </c>
      <c r="AK48" s="3"/>
      <c r="AL48" s="77">
        <v>60</v>
      </c>
      <c r="AM48" s="77">
        <v>1.25</v>
      </c>
      <c r="AN48" s="77">
        <v>0.2</v>
      </c>
      <c r="AQ48" s="162">
        <v>6.6</v>
      </c>
      <c r="AR48" s="162" t="s">
        <v>224</v>
      </c>
      <c r="AS48" s="162" t="str">
        <f t="shared" si="4"/>
        <v>http://www.amico.com/sites/default/files/product/downloads/nfpa_duplex_red_modular_stack_mount.pdf</v>
      </c>
    </row>
    <row r="49" spans="1:45" s="162" customFormat="1" ht="15" x14ac:dyDescent="0.25">
      <c r="A49" s="38">
        <v>3</v>
      </c>
      <c r="B49" s="24" t="s">
        <v>184</v>
      </c>
      <c r="C49" s="33">
        <v>0</v>
      </c>
      <c r="D49" s="57" t="s">
        <v>73</v>
      </c>
      <c r="E49" s="191">
        <v>2</v>
      </c>
      <c r="F49" s="168">
        <v>10</v>
      </c>
      <c r="G49" s="191" t="str">
        <f>IF(C49&gt;0,E49*C49*(F49/100),"")</f>
        <v/>
      </c>
      <c r="AK49" s="3"/>
      <c r="AL49" s="77">
        <v>70</v>
      </c>
      <c r="AM49" s="77">
        <v>1.5</v>
      </c>
      <c r="AN49" s="77">
        <v>0.15</v>
      </c>
      <c r="AQ49" s="162">
        <v>6.6</v>
      </c>
      <c r="AR49" s="162" t="s">
        <v>225</v>
      </c>
      <c r="AS49" s="162" t="str">
        <f t="shared" si="4"/>
        <v>http://www.amico.com/sites/default/files/product/downloads/nfpa_duplex_red_modular_stack_mount.pdf</v>
      </c>
    </row>
    <row r="50" spans="1:45" s="162" customFormat="1" ht="15" x14ac:dyDescent="0.25">
      <c r="A50" s="38"/>
      <c r="B50" s="24"/>
      <c r="C50" s="61"/>
      <c r="D50" s="57"/>
      <c r="E50" s="191"/>
      <c r="F50" s="168"/>
      <c r="G50" s="191" t="str">
        <f t="shared" ref="G50:G60" si="5">IF(C50&gt;0,E50*C50*(F50/100),"")</f>
        <v/>
      </c>
      <c r="AK50" s="3"/>
      <c r="AL50" s="77">
        <v>80</v>
      </c>
      <c r="AM50" s="77">
        <v>1.66</v>
      </c>
      <c r="AN50" s="77">
        <v>0.1</v>
      </c>
      <c r="AQ50" s="162">
        <v>9.4</v>
      </c>
      <c r="AR50" s="162" t="s">
        <v>226</v>
      </c>
      <c r="AS50" s="162" t="str">
        <f t="shared" si="4"/>
        <v>http://www.amico.com/sites/default/files/product/downloads/nfpa_duplex_red_modular_stack_mount.pdf</v>
      </c>
    </row>
    <row r="51" spans="1:45" s="162" customFormat="1" ht="11.25" customHeight="1" x14ac:dyDescent="0.25">
      <c r="A51" s="121" t="s">
        <v>185</v>
      </c>
      <c r="B51" s="131"/>
      <c r="C51" s="61"/>
      <c r="D51" s="57"/>
      <c r="E51" s="191"/>
      <c r="F51" s="168"/>
      <c r="G51" s="191" t="str">
        <f t="shared" si="5"/>
        <v/>
      </c>
      <c r="AK51" s="3"/>
      <c r="AL51" s="77">
        <v>90</v>
      </c>
      <c r="AM51" s="77">
        <v>1.83</v>
      </c>
      <c r="AN51" s="77">
        <v>0.08</v>
      </c>
      <c r="AQ51" s="162">
        <v>9.4</v>
      </c>
      <c r="AR51" s="162" t="s">
        <v>227</v>
      </c>
      <c r="AS51" s="162" t="str">
        <f t="shared" si="4"/>
        <v>http://www.amico.com/sites/default/files/product/downloads/nfpa_duplex_red_modular_stack_mount.pdf</v>
      </c>
    </row>
    <row r="52" spans="1:45" s="162" customFormat="1" ht="11.25" customHeight="1" x14ac:dyDescent="0.25">
      <c r="A52" s="123"/>
      <c r="B52" s="132"/>
      <c r="C52" s="61"/>
      <c r="D52" s="57"/>
      <c r="E52" s="191"/>
      <c r="F52" s="168"/>
      <c r="G52" s="191" t="str">
        <f t="shared" si="5"/>
        <v/>
      </c>
      <c r="AK52" s="3"/>
      <c r="AL52" s="77">
        <v>100</v>
      </c>
      <c r="AM52" s="77">
        <v>2</v>
      </c>
      <c r="AN52" s="77">
        <v>0.06</v>
      </c>
      <c r="AQ52" s="162">
        <v>15.4</v>
      </c>
      <c r="AR52" s="162" t="s">
        <v>228</v>
      </c>
      <c r="AS52" s="162" t="str">
        <f t="shared" si="4"/>
        <v>http://www.amico.com/sites/default/files/product/downloads/nfpa_duplex_red_modular_stack_mount.pdf</v>
      </c>
    </row>
    <row r="53" spans="1:45" s="162" customFormat="1" ht="15" x14ac:dyDescent="0.25">
      <c r="A53" s="38">
        <v>1</v>
      </c>
      <c r="B53" s="24" t="s">
        <v>186</v>
      </c>
      <c r="C53" s="33">
        <v>0</v>
      </c>
      <c r="D53" s="57" t="s">
        <v>139</v>
      </c>
      <c r="E53" s="191">
        <v>1.5</v>
      </c>
      <c r="F53" s="168">
        <v>10</v>
      </c>
      <c r="G53" s="191" t="str">
        <f t="shared" si="5"/>
        <v/>
      </c>
      <c r="AK53" s="3"/>
      <c r="AL53" s="77">
        <v>150</v>
      </c>
      <c r="AM53" s="77">
        <v>3</v>
      </c>
      <c r="AN53" s="77">
        <v>0.04</v>
      </c>
      <c r="AQ53" s="162">
        <v>15.4</v>
      </c>
      <c r="AR53" s="162" t="s">
        <v>229</v>
      </c>
      <c r="AS53" s="162" t="str">
        <f t="shared" si="4"/>
        <v>http://www.amico.com/sites/default/files/product/downloads/nfpa_duplex_red_modular_stack_mount.pdf</v>
      </c>
    </row>
    <row r="54" spans="1:45" s="162" customFormat="1" ht="15" x14ac:dyDescent="0.25">
      <c r="A54" s="38"/>
      <c r="B54" s="24"/>
      <c r="C54" s="61"/>
      <c r="D54" s="57"/>
      <c r="E54" s="191"/>
      <c r="F54" s="168"/>
      <c r="G54" s="191" t="str">
        <f t="shared" si="5"/>
        <v/>
      </c>
      <c r="AK54" s="3"/>
      <c r="AL54" s="77">
        <v>200</v>
      </c>
      <c r="AM54" s="77">
        <v>4</v>
      </c>
      <c r="AN54" s="77">
        <v>3.5000000000000003E-2</v>
      </c>
      <c r="AR54" s="188" t="s">
        <v>60</v>
      </c>
      <c r="AS54" s="187" t="s">
        <v>61</v>
      </c>
    </row>
    <row r="55" spans="1:45" s="162" customFormat="1" ht="11.25" customHeight="1" x14ac:dyDescent="0.25">
      <c r="A55" s="121" t="s">
        <v>188</v>
      </c>
      <c r="B55" s="131"/>
      <c r="C55" s="61"/>
      <c r="D55" s="57"/>
      <c r="E55" s="191"/>
      <c r="F55" s="168"/>
      <c r="G55" s="191" t="str">
        <f t="shared" si="5"/>
        <v/>
      </c>
      <c r="AK55" s="3"/>
      <c r="AL55" s="77">
        <v>233</v>
      </c>
      <c r="AM55" s="77">
        <v>5</v>
      </c>
      <c r="AN55" s="77">
        <v>0.03</v>
      </c>
    </row>
    <row r="56" spans="1:45" s="162" customFormat="1" ht="11.25" customHeight="1" x14ac:dyDescent="0.25">
      <c r="A56" s="123"/>
      <c r="B56" s="132"/>
      <c r="C56" s="61"/>
      <c r="D56" s="57"/>
      <c r="E56" s="191"/>
      <c r="F56" s="168"/>
      <c r="G56" s="191" t="str">
        <f t="shared" si="5"/>
        <v/>
      </c>
      <c r="AK56" s="3"/>
      <c r="AL56" s="77">
        <v>266</v>
      </c>
      <c r="AM56" s="77">
        <v>6</v>
      </c>
      <c r="AN56" s="77">
        <v>2.5000000000000001E-2</v>
      </c>
      <c r="AP56" s="3" t="s">
        <v>42</v>
      </c>
      <c r="AQ56" s="3" t="s">
        <v>41</v>
      </c>
      <c r="AR56" s="3" t="s">
        <v>9</v>
      </c>
    </row>
    <row r="57" spans="1:45" s="162" customFormat="1" ht="15" x14ac:dyDescent="0.25">
      <c r="A57" s="38">
        <v>1</v>
      </c>
      <c r="B57" s="24" t="s">
        <v>189</v>
      </c>
      <c r="C57" s="33">
        <v>0</v>
      </c>
      <c r="D57" s="57" t="s">
        <v>139</v>
      </c>
      <c r="E57" s="191">
        <v>1.5</v>
      </c>
      <c r="F57" s="168">
        <v>25</v>
      </c>
      <c r="G57" s="191" t="str">
        <f t="shared" si="5"/>
        <v/>
      </c>
      <c r="AK57" s="3"/>
      <c r="AL57" s="77">
        <v>300</v>
      </c>
      <c r="AM57" s="77">
        <v>6.5</v>
      </c>
      <c r="AN57" s="77">
        <v>0.02</v>
      </c>
      <c r="AO57" s="162" t="s">
        <v>200</v>
      </c>
      <c r="AP57" s="163" t="e">
        <f>MATCH($G$83,AQ57:AQ65)+1</f>
        <v>#N/A</v>
      </c>
      <c r="AQ57" s="53">
        <v>1</v>
      </c>
      <c r="AR57" s="162" t="s">
        <v>230</v>
      </c>
      <c r="AS57" s="187" t="s">
        <v>340</v>
      </c>
    </row>
    <row r="58" spans="1:45" s="162" customFormat="1" ht="15" x14ac:dyDescent="0.25">
      <c r="A58" s="38"/>
      <c r="B58" s="24"/>
      <c r="C58" s="74"/>
      <c r="D58" s="57"/>
      <c r="E58" s="191"/>
      <c r="F58" s="168"/>
      <c r="G58" s="191" t="str">
        <f t="shared" si="5"/>
        <v/>
      </c>
      <c r="AK58" s="3"/>
      <c r="AL58" s="77">
        <v>333</v>
      </c>
      <c r="AM58" s="77">
        <v>7</v>
      </c>
      <c r="AN58" s="77">
        <v>0.01</v>
      </c>
      <c r="AP58" s="9" t="e">
        <f>INDEX(AQ57:AS66,AP57,2)</f>
        <v>#N/A</v>
      </c>
      <c r="AQ58" s="162">
        <v>3.3</v>
      </c>
      <c r="AR58" s="162" t="s">
        <v>230</v>
      </c>
      <c r="AS58" s="162" t="str">
        <f>AS57</f>
        <v>http://www.amico.com/sites/default/files/product/downloads/nfpa_duplex_red_horizontal_tank_mount.pdf</v>
      </c>
    </row>
    <row r="59" spans="1:45" s="162" customFormat="1" ht="11.25" customHeight="1" x14ac:dyDescent="0.25">
      <c r="A59" s="121" t="s">
        <v>190</v>
      </c>
      <c r="B59" s="131"/>
      <c r="C59" s="74"/>
      <c r="D59" s="57"/>
      <c r="E59" s="191"/>
      <c r="F59" s="168"/>
      <c r="G59" s="191" t="str">
        <f t="shared" si="5"/>
        <v/>
      </c>
      <c r="AK59" s="3"/>
      <c r="AL59" s="77">
        <v>366</v>
      </c>
      <c r="AM59" s="77">
        <v>8</v>
      </c>
      <c r="AN59" s="77">
        <v>8.0000000000000002E-3</v>
      </c>
      <c r="AP59" s="166" t="e">
        <f>HYPERLINK(INDEX(AQ57:AS66,AP57,3))</f>
        <v>#N/A</v>
      </c>
      <c r="AQ59" s="162">
        <v>6.6</v>
      </c>
      <c r="AR59" s="162" t="s">
        <v>231</v>
      </c>
      <c r="AS59" s="162" t="str">
        <f t="shared" ref="AS59:AS65" si="6">AS58</f>
        <v>http://www.amico.com/sites/default/files/product/downloads/nfpa_duplex_red_horizontal_tank_mount.pdf</v>
      </c>
    </row>
    <row r="60" spans="1:45" s="162" customFormat="1" ht="11.25" customHeight="1" x14ac:dyDescent="0.25">
      <c r="A60" s="119"/>
      <c r="B60" s="120"/>
      <c r="C60" s="74"/>
      <c r="D60" s="57"/>
      <c r="E60" s="191"/>
      <c r="F60" s="168"/>
      <c r="G60" s="191" t="str">
        <f t="shared" si="5"/>
        <v/>
      </c>
      <c r="AK60" s="3"/>
      <c r="AL60" s="77">
        <v>400</v>
      </c>
      <c r="AM60" s="77">
        <v>9</v>
      </c>
      <c r="AN60" s="77">
        <v>0</v>
      </c>
      <c r="AQ60" s="162">
        <v>9.4</v>
      </c>
      <c r="AR60" s="162" t="s">
        <v>232</v>
      </c>
      <c r="AS60" s="162" t="str">
        <f t="shared" si="6"/>
        <v>http://www.amico.com/sites/default/files/product/downloads/nfpa_duplex_red_horizontal_tank_mount.pdf</v>
      </c>
    </row>
    <row r="61" spans="1:45" s="162" customFormat="1" ht="15" x14ac:dyDescent="0.25">
      <c r="A61" s="49">
        <v>1</v>
      </c>
      <c r="B61" s="55" t="s">
        <v>138</v>
      </c>
      <c r="C61" s="48">
        <v>0</v>
      </c>
      <c r="D61" s="57" t="s">
        <v>74</v>
      </c>
      <c r="E61" s="191">
        <v>0.5</v>
      </c>
      <c r="F61" s="168">
        <v>10</v>
      </c>
      <c r="G61" s="191" t="str">
        <f t="shared" ref="G61:G66" si="7">IF(C61&gt;0,E61*C61*(F61/100),"")</f>
        <v/>
      </c>
      <c r="AK61" s="3"/>
      <c r="AQ61" s="162">
        <v>15.4</v>
      </c>
      <c r="AR61" s="162" t="s">
        <v>233</v>
      </c>
      <c r="AS61" s="162" t="str">
        <f t="shared" si="6"/>
        <v>http://www.amico.com/sites/default/files/product/downloads/nfpa_duplex_red_horizontal_tank_mount.pdf</v>
      </c>
    </row>
    <row r="62" spans="1:45" s="162" customFormat="1" ht="15" x14ac:dyDescent="0.25">
      <c r="A62" s="50">
        <v>2</v>
      </c>
      <c r="B62" s="54" t="s">
        <v>191</v>
      </c>
      <c r="C62" s="48">
        <v>0</v>
      </c>
      <c r="D62" s="57" t="s">
        <v>137</v>
      </c>
      <c r="E62" s="191">
        <v>3</v>
      </c>
      <c r="F62" s="168">
        <v>50</v>
      </c>
      <c r="G62" s="191" t="str">
        <f t="shared" si="7"/>
        <v/>
      </c>
      <c r="AK62" s="3"/>
      <c r="AQ62" s="162">
        <v>23.3</v>
      </c>
      <c r="AR62" s="162" t="s">
        <v>234</v>
      </c>
      <c r="AS62" s="162" t="str">
        <f t="shared" si="6"/>
        <v>http://www.amico.com/sites/default/files/product/downloads/nfpa_duplex_red_horizontal_tank_mount.pdf</v>
      </c>
    </row>
    <row r="63" spans="1:45" s="162" customFormat="1" ht="15" x14ac:dyDescent="0.25">
      <c r="A63" s="50">
        <v>3</v>
      </c>
      <c r="B63" s="52" t="s">
        <v>328</v>
      </c>
      <c r="C63" s="48">
        <v>0</v>
      </c>
      <c r="D63" s="57" t="s">
        <v>139</v>
      </c>
      <c r="E63" s="48">
        <v>6</v>
      </c>
      <c r="F63" s="48">
        <v>100</v>
      </c>
      <c r="G63" s="191" t="str">
        <f t="shared" si="7"/>
        <v/>
      </c>
      <c r="AK63" s="3"/>
      <c r="AQ63" s="162">
        <v>32.5</v>
      </c>
      <c r="AR63" s="162" t="s">
        <v>235</v>
      </c>
      <c r="AS63" s="162" t="str">
        <f t="shared" si="6"/>
        <v>http://www.amico.com/sites/default/files/product/downloads/nfpa_duplex_red_horizontal_tank_mount.pdf</v>
      </c>
    </row>
    <row r="64" spans="1:45" s="162" customFormat="1" ht="15" x14ac:dyDescent="0.25">
      <c r="A64" s="50">
        <v>4</v>
      </c>
      <c r="B64" s="52" t="s">
        <v>329</v>
      </c>
      <c r="C64" s="48">
        <v>0</v>
      </c>
      <c r="D64" s="57" t="s">
        <v>139</v>
      </c>
      <c r="E64" s="48">
        <v>3.5</v>
      </c>
      <c r="F64" s="48">
        <v>100</v>
      </c>
      <c r="G64" s="191" t="str">
        <f t="shared" si="7"/>
        <v/>
      </c>
      <c r="AK64" s="3"/>
      <c r="AQ64" s="162">
        <v>47.7</v>
      </c>
      <c r="AR64" s="162" t="s">
        <v>236</v>
      </c>
      <c r="AS64" s="162" t="str">
        <f t="shared" si="6"/>
        <v>http://www.amico.com/sites/default/files/product/downloads/nfpa_duplex_red_horizontal_tank_mount.pdf</v>
      </c>
    </row>
    <row r="65" spans="1:45" s="162" customFormat="1" ht="15" x14ac:dyDescent="0.25">
      <c r="A65" s="50">
        <v>5</v>
      </c>
      <c r="B65" s="52" t="s">
        <v>330</v>
      </c>
      <c r="C65" s="48">
        <v>0</v>
      </c>
      <c r="D65" s="57" t="s">
        <v>139</v>
      </c>
      <c r="E65" s="48">
        <v>5</v>
      </c>
      <c r="F65" s="48">
        <v>100</v>
      </c>
      <c r="G65" s="191" t="str">
        <f t="shared" si="7"/>
        <v/>
      </c>
      <c r="AK65" s="3"/>
      <c r="AQ65" s="162">
        <v>61.8</v>
      </c>
      <c r="AR65" s="162" t="s">
        <v>237</v>
      </c>
      <c r="AS65" s="162" t="str">
        <f t="shared" si="6"/>
        <v>http://www.amico.com/sites/default/files/product/downloads/nfpa_duplex_red_horizontal_tank_mount.pdf</v>
      </c>
    </row>
    <row r="66" spans="1:45" s="162" customFormat="1" ht="15" x14ac:dyDescent="0.25">
      <c r="A66" s="50">
        <v>6</v>
      </c>
      <c r="B66" s="52" t="s">
        <v>194</v>
      </c>
      <c r="C66" s="48">
        <v>0</v>
      </c>
      <c r="D66" s="57" t="s">
        <v>139</v>
      </c>
      <c r="E66" s="48"/>
      <c r="F66" s="48"/>
      <c r="G66" s="191" t="str">
        <f t="shared" si="7"/>
        <v/>
      </c>
      <c r="AK66" s="3"/>
      <c r="AR66" s="188" t="s">
        <v>60</v>
      </c>
      <c r="AS66" s="187" t="s">
        <v>61</v>
      </c>
    </row>
    <row r="67" spans="1:45" s="162" customFormat="1" ht="15" x14ac:dyDescent="0.25">
      <c r="A67" s="39"/>
      <c r="B67" s="51"/>
      <c r="C67" s="152"/>
      <c r="D67" s="153"/>
      <c r="E67" s="194"/>
      <c r="F67" s="159"/>
      <c r="G67" s="191"/>
      <c r="J67" s="195"/>
      <c r="AK67" s="3"/>
    </row>
    <row r="68" spans="1:45" s="162" customFormat="1" ht="15" x14ac:dyDescent="0.25">
      <c r="A68" s="149" t="s">
        <v>5</v>
      </c>
      <c r="B68" s="126"/>
      <c r="C68" s="140"/>
      <c r="D68" s="154"/>
      <c r="E68" s="196"/>
      <c r="F68" s="197"/>
      <c r="G68" s="25">
        <v>0</v>
      </c>
      <c r="J68" s="78"/>
      <c r="AK68" s="3"/>
      <c r="AP68" s="3" t="s">
        <v>42</v>
      </c>
      <c r="AQ68" s="3" t="s">
        <v>41</v>
      </c>
      <c r="AR68" s="3" t="s">
        <v>9</v>
      </c>
    </row>
    <row r="69" spans="1:45" s="162" customFormat="1" x14ac:dyDescent="0.2">
      <c r="A69" s="198"/>
      <c r="B69" s="198"/>
      <c r="C69" s="198"/>
      <c r="D69" s="198"/>
      <c r="E69" s="198"/>
      <c r="F69" s="198"/>
      <c r="G69" s="198"/>
      <c r="J69" s="195"/>
      <c r="AK69" s="3"/>
      <c r="AO69" s="162" t="s">
        <v>200</v>
      </c>
      <c r="AP69" s="163" t="e">
        <f>MATCH($G$83,AQ69:AQ77)+1</f>
        <v>#N/A</v>
      </c>
      <c r="AQ69" s="162">
        <v>1</v>
      </c>
      <c r="AR69" s="162" t="s">
        <v>238</v>
      </c>
      <c r="AS69" s="187" t="s">
        <v>341</v>
      </c>
    </row>
    <row r="70" spans="1:45" s="162" customFormat="1" ht="15" x14ac:dyDescent="0.2">
      <c r="A70" s="157" t="s">
        <v>7</v>
      </c>
      <c r="B70" s="157"/>
      <c r="C70" s="157"/>
      <c r="D70" s="157"/>
      <c r="E70" s="157"/>
      <c r="F70" s="157"/>
      <c r="G70" s="47">
        <f>SUM(G20:G68)</f>
        <v>0</v>
      </c>
      <c r="AP70" s="9" t="e">
        <f>INDEX(AQ69:AS78,AP69,2)</f>
        <v>#N/A</v>
      </c>
      <c r="AQ70" s="162">
        <v>6.6</v>
      </c>
      <c r="AR70" s="162" t="s">
        <v>238</v>
      </c>
      <c r="AS70" s="187" t="str">
        <f>AS69</f>
        <v>http://www.amico.com/sites/default/files/product/downloads/nfpa_triplex_red_modular_stack_mount.pdf</v>
      </c>
    </row>
    <row r="71" spans="1:45" s="162" customFormat="1" ht="15" x14ac:dyDescent="0.2">
      <c r="A71" s="142" t="s">
        <v>140</v>
      </c>
      <c r="B71" s="142"/>
      <c r="C71" s="142"/>
      <c r="D71" s="142"/>
      <c r="E71" s="142"/>
      <c r="F71" s="142"/>
      <c r="G71" s="142"/>
      <c r="AP71" s="166" t="e">
        <f>HYPERLINK(INDEX(AQ69:AS78,AP69,3))</f>
        <v>#N/A</v>
      </c>
      <c r="AQ71" s="162">
        <v>13.2</v>
      </c>
      <c r="AR71" s="162" t="s">
        <v>239</v>
      </c>
      <c r="AS71" s="162" t="str">
        <f t="shared" ref="AS71:AS77" si="8">AS70</f>
        <v>http://www.amico.com/sites/default/files/product/downloads/nfpa_triplex_red_modular_stack_mount.pdf</v>
      </c>
    </row>
    <row r="72" spans="1:45" s="162" customFormat="1" x14ac:dyDescent="0.2">
      <c r="A72" s="146" t="s">
        <v>358</v>
      </c>
      <c r="B72" s="199"/>
      <c r="C72" s="199"/>
      <c r="D72" s="199"/>
      <c r="E72" s="199"/>
      <c r="F72" s="199"/>
      <c r="G72" s="199"/>
      <c r="AQ72" s="162">
        <v>18.8</v>
      </c>
      <c r="AR72" s="162" t="s">
        <v>240</v>
      </c>
      <c r="AS72" s="162" t="str">
        <f t="shared" si="8"/>
        <v>http://www.amico.com/sites/default/files/product/downloads/nfpa_triplex_red_modular_stack_mount.pdf</v>
      </c>
    </row>
    <row r="73" spans="1:45" s="162" customFormat="1" x14ac:dyDescent="0.2">
      <c r="A73" s="200" t="s">
        <v>141</v>
      </c>
      <c r="B73" s="200"/>
      <c r="C73" s="200"/>
      <c r="D73" s="200"/>
      <c r="E73" s="200"/>
      <c r="F73" s="200"/>
      <c r="G73" s="200"/>
      <c r="AQ73" s="162">
        <v>30.8</v>
      </c>
      <c r="AR73" s="162" t="s">
        <v>241</v>
      </c>
      <c r="AS73" s="162" t="str">
        <f t="shared" si="8"/>
        <v>http://www.amico.com/sites/default/files/product/downloads/nfpa_triplex_red_modular_stack_mount.pdf</v>
      </c>
    </row>
    <row r="74" spans="1:45" s="162" customFormat="1" ht="31.7" customHeight="1" x14ac:dyDescent="0.2">
      <c r="A74" s="146" t="s">
        <v>359</v>
      </c>
      <c r="B74" s="199"/>
      <c r="C74" s="199"/>
      <c r="D74" s="199"/>
      <c r="E74" s="199"/>
      <c r="F74" s="199"/>
      <c r="G74" s="199"/>
      <c r="AQ74" s="162">
        <v>46.6</v>
      </c>
      <c r="AR74" s="162" t="s">
        <v>242</v>
      </c>
      <c r="AS74" s="162" t="str">
        <f t="shared" si="8"/>
        <v>http://www.amico.com/sites/default/files/product/downloads/nfpa_triplex_red_modular_stack_mount.pdf</v>
      </c>
    </row>
    <row r="75" spans="1:45" s="162" customFormat="1" x14ac:dyDescent="0.2">
      <c r="A75" s="146" t="s">
        <v>331</v>
      </c>
      <c r="B75" s="199"/>
      <c r="C75" s="199"/>
      <c r="D75" s="199"/>
      <c r="E75" s="199"/>
      <c r="F75" s="199"/>
      <c r="G75" s="199"/>
      <c r="AQ75" s="162">
        <v>65</v>
      </c>
      <c r="AR75" s="162" t="s">
        <v>243</v>
      </c>
      <c r="AS75" s="162" t="str">
        <f t="shared" si="8"/>
        <v>http://www.amico.com/sites/default/files/product/downloads/nfpa_triplex_red_modular_stack_mount.pdf</v>
      </c>
    </row>
    <row r="76" spans="1:45" s="162" customFormat="1" ht="15" x14ac:dyDescent="0.2">
      <c r="A76" s="155"/>
      <c r="B76" s="155"/>
      <c r="C76" s="155"/>
      <c r="D76" s="155"/>
      <c r="E76" s="155"/>
      <c r="F76" s="155"/>
      <c r="G76" s="156"/>
      <c r="AQ76" s="162">
        <v>95.4</v>
      </c>
      <c r="AR76" s="162" t="s">
        <v>244</v>
      </c>
      <c r="AS76" s="162" t="str">
        <f t="shared" si="8"/>
        <v>http://www.amico.com/sites/default/files/product/downloads/nfpa_triplex_red_modular_stack_mount.pdf</v>
      </c>
    </row>
    <row r="77" spans="1:45" s="162" customFormat="1" ht="15" x14ac:dyDescent="0.25">
      <c r="A77" s="147" t="s">
        <v>8</v>
      </c>
      <c r="B77" s="147"/>
      <c r="C77" s="147"/>
      <c r="D77" s="147"/>
      <c r="E77" s="147"/>
      <c r="F77" s="148"/>
      <c r="G77" s="45"/>
      <c r="H77" s="195"/>
      <c r="AQ77" s="162">
        <v>123.6</v>
      </c>
      <c r="AR77" s="162" t="s">
        <v>245</v>
      </c>
      <c r="AS77" s="162" t="str">
        <f t="shared" si="8"/>
        <v>http://www.amico.com/sites/default/files/product/downloads/nfpa_triplex_red_modular_stack_mount.pdf</v>
      </c>
    </row>
    <row r="78" spans="1:45" s="162" customFormat="1" x14ac:dyDescent="0.2">
      <c r="A78" s="201"/>
      <c r="B78" s="201"/>
      <c r="C78" s="201"/>
      <c r="D78" s="201"/>
      <c r="E78" s="201"/>
      <c r="F78" s="201"/>
      <c r="G78" s="202"/>
      <c r="H78" s="195"/>
      <c r="AR78" s="188" t="s">
        <v>60</v>
      </c>
      <c r="AS78" s="187" t="s">
        <v>61</v>
      </c>
    </row>
    <row r="79" spans="1:45" s="162" customFormat="1" ht="15" x14ac:dyDescent="0.25">
      <c r="A79" s="147" t="s">
        <v>142</v>
      </c>
      <c r="B79" s="147"/>
      <c r="C79" s="147"/>
      <c r="D79" s="147"/>
      <c r="E79" s="147"/>
      <c r="F79" s="148"/>
      <c r="G79" s="45"/>
      <c r="H79" s="195"/>
    </row>
    <row r="80" spans="1:45" s="162" customFormat="1" x14ac:dyDescent="0.2">
      <c r="A80" s="201"/>
      <c r="B80" s="201"/>
      <c r="C80" s="201"/>
      <c r="D80" s="201"/>
      <c r="E80" s="201"/>
      <c r="F80" s="201"/>
      <c r="G80" s="202"/>
      <c r="H80" s="195"/>
      <c r="AP80" s="3" t="s">
        <v>42</v>
      </c>
      <c r="AQ80" s="3" t="s">
        <v>41</v>
      </c>
      <c r="AR80" s="3" t="s">
        <v>9</v>
      </c>
    </row>
    <row r="81" spans="1:45" s="162" customFormat="1" ht="15" x14ac:dyDescent="0.25">
      <c r="A81" s="147" t="s">
        <v>143</v>
      </c>
      <c r="B81" s="147"/>
      <c r="C81" s="147"/>
      <c r="D81" s="147"/>
      <c r="E81" s="147"/>
      <c r="F81" s="148"/>
      <c r="G81" s="46">
        <v>0</v>
      </c>
      <c r="H81" s="195"/>
      <c r="AO81" s="162" t="s">
        <v>200</v>
      </c>
      <c r="AP81" s="163" t="e">
        <f>MATCH($G$83,AQ81:AQ89)+1</f>
        <v>#N/A</v>
      </c>
      <c r="AQ81" s="162">
        <v>1</v>
      </c>
      <c r="AR81" s="162" t="s">
        <v>246</v>
      </c>
      <c r="AS81" s="164" t="s">
        <v>342</v>
      </c>
    </row>
    <row r="82" spans="1:45" s="162" customFormat="1" x14ac:dyDescent="0.2">
      <c r="A82" s="201"/>
      <c r="B82" s="201"/>
      <c r="C82" s="201"/>
      <c r="D82" s="201"/>
      <c r="E82" s="201"/>
      <c r="F82" s="201"/>
      <c r="G82" s="198"/>
      <c r="H82" s="195"/>
      <c r="AP82" s="9" t="e">
        <f>INDEX(AQ81:AS90,AP81,2)</f>
        <v>#N/A</v>
      </c>
      <c r="AQ82" s="162">
        <v>9.9</v>
      </c>
      <c r="AR82" s="162" t="s">
        <v>246</v>
      </c>
      <c r="AS82" s="162" t="str">
        <f>AS81</f>
        <v>http://www.amico.com/sites/default/files/product/downloads/nfpa_quadruplex_red_modular_stack_mount.pdf</v>
      </c>
    </row>
    <row r="83" spans="1:45" s="162" customFormat="1" ht="15" x14ac:dyDescent="0.2">
      <c r="A83" s="157" t="s">
        <v>144</v>
      </c>
      <c r="B83" s="157"/>
      <c r="C83" s="157"/>
      <c r="D83" s="157"/>
      <c r="E83" s="157"/>
      <c r="F83" s="157"/>
      <c r="G83" s="47">
        <f>ROUNDUP((G70)*(1+AB19+AG13+AK13),)</f>
        <v>0</v>
      </c>
      <c r="H83" s="195"/>
      <c r="AP83" s="166" t="e">
        <f>HYPERLINK(INDEX(AQ81:AS90,AP81,3))</f>
        <v>#N/A</v>
      </c>
      <c r="AQ83" s="162">
        <v>19.8</v>
      </c>
      <c r="AR83" s="162" t="s">
        <v>247</v>
      </c>
      <c r="AS83" s="162" t="str">
        <f t="shared" ref="AS83:AS89" si="9">AS82</f>
        <v>http://www.amico.com/sites/default/files/product/downloads/nfpa_quadruplex_red_modular_stack_mount.pdf</v>
      </c>
    </row>
    <row r="84" spans="1:45" s="162" customFormat="1" ht="15" x14ac:dyDescent="0.2">
      <c r="A84" s="145"/>
      <c r="B84" s="145"/>
      <c r="C84" s="145"/>
      <c r="D84" s="145"/>
      <c r="E84" s="145"/>
      <c r="F84" s="145"/>
      <c r="G84" s="145"/>
      <c r="AQ84" s="162">
        <v>28.2</v>
      </c>
      <c r="AR84" s="162" t="s">
        <v>248</v>
      </c>
      <c r="AS84" s="162" t="str">
        <f>AS83</f>
        <v>http://www.amico.com/sites/default/files/product/downloads/nfpa_quadruplex_red_modular_stack_mount.pdf</v>
      </c>
    </row>
    <row r="85" spans="1:45" s="162" customFormat="1" ht="15" x14ac:dyDescent="0.2">
      <c r="A85" s="142" t="s">
        <v>159</v>
      </c>
      <c r="B85" s="142"/>
      <c r="C85" s="142"/>
      <c r="D85" s="142"/>
      <c r="E85" s="142"/>
      <c r="F85" s="142"/>
      <c r="G85" s="143"/>
      <c r="AQ85" s="162">
        <v>46.2</v>
      </c>
      <c r="AR85" s="162" t="s">
        <v>249</v>
      </c>
      <c r="AS85" s="162" t="str">
        <f t="shared" si="9"/>
        <v>http://www.amico.com/sites/default/files/product/downloads/nfpa_quadruplex_red_modular_stack_mount.pdf</v>
      </c>
    </row>
    <row r="86" spans="1:45" s="162" customFormat="1" ht="15" x14ac:dyDescent="0.2">
      <c r="A86" s="144" t="s">
        <v>160</v>
      </c>
      <c r="B86" s="142"/>
      <c r="C86" s="142"/>
      <c r="D86" s="142"/>
      <c r="E86" s="142"/>
      <c r="F86" s="142"/>
      <c r="G86" s="143"/>
      <c r="AQ86" s="162">
        <v>69.900000000000006</v>
      </c>
      <c r="AR86" s="162" t="s">
        <v>250</v>
      </c>
      <c r="AS86" s="162" t="str">
        <f t="shared" si="9"/>
        <v>http://www.amico.com/sites/default/files/product/downloads/nfpa_quadruplex_red_modular_stack_mount.pdf</v>
      </c>
    </row>
    <row r="87" spans="1:45" s="162" customFormat="1" ht="15" x14ac:dyDescent="0.2">
      <c r="A87" s="71"/>
      <c r="B87" s="72"/>
      <c r="C87" s="72"/>
      <c r="D87" s="72"/>
      <c r="E87" s="72"/>
      <c r="F87" s="72"/>
      <c r="G87" s="72"/>
      <c r="AQ87" s="162">
        <v>97.5</v>
      </c>
      <c r="AR87" s="162" t="s">
        <v>251</v>
      </c>
      <c r="AS87" s="162" t="str">
        <f t="shared" si="9"/>
        <v>http://www.amico.com/sites/default/files/product/downloads/nfpa_quadruplex_red_modular_stack_mount.pdf</v>
      </c>
    </row>
    <row r="88" spans="1:45" s="162" customFormat="1" ht="18" x14ac:dyDescent="0.2">
      <c r="A88" s="71"/>
      <c r="B88" s="135" t="s">
        <v>325</v>
      </c>
      <c r="C88" s="135"/>
      <c r="D88" s="135"/>
      <c r="E88" s="135"/>
      <c r="F88" s="135"/>
      <c r="G88" s="72"/>
      <c r="AQ88" s="162">
        <v>143.1</v>
      </c>
      <c r="AR88" s="162" t="s">
        <v>252</v>
      </c>
      <c r="AS88" s="162" t="str">
        <f t="shared" si="9"/>
        <v>http://www.amico.com/sites/default/files/product/downloads/nfpa_quadruplex_red_modular_stack_mount.pdf</v>
      </c>
    </row>
    <row r="89" spans="1:45" s="162" customFormat="1" ht="15" x14ac:dyDescent="0.2">
      <c r="A89" s="71"/>
      <c r="B89" s="72"/>
      <c r="C89" s="72"/>
      <c r="D89" s="72"/>
      <c r="E89" s="72"/>
      <c r="F89" s="72"/>
      <c r="G89" s="72"/>
      <c r="AQ89" s="162">
        <v>185.4</v>
      </c>
      <c r="AR89" s="162" t="s">
        <v>253</v>
      </c>
      <c r="AS89" s="162" t="str">
        <f t="shared" si="9"/>
        <v>http://www.amico.com/sites/default/files/product/downloads/nfpa_quadruplex_red_modular_stack_mount.pdf</v>
      </c>
    </row>
    <row r="90" spans="1:45" s="162" customFormat="1" ht="15" x14ac:dyDescent="0.2">
      <c r="A90" s="71"/>
      <c r="B90" s="72"/>
      <c r="C90" s="73" t="s">
        <v>316</v>
      </c>
      <c r="D90" s="111" t="s">
        <v>319</v>
      </c>
      <c r="E90" s="111"/>
      <c r="F90" s="111"/>
      <c r="G90" s="72"/>
      <c r="AR90" s="188" t="s">
        <v>60</v>
      </c>
      <c r="AS90" s="187" t="s">
        <v>61</v>
      </c>
    </row>
    <row r="91" spans="1:45" s="162" customFormat="1" ht="15" x14ac:dyDescent="0.2">
      <c r="A91" s="71"/>
      <c r="B91" s="68" t="s">
        <v>313</v>
      </c>
      <c r="C91" s="69" t="s">
        <v>317</v>
      </c>
      <c r="D91" s="183" t="s">
        <v>320</v>
      </c>
      <c r="E91" s="112"/>
      <c r="F91" s="112"/>
      <c r="G91" s="72"/>
    </row>
    <row r="92" spans="1:45" s="162" customFormat="1" ht="15" x14ac:dyDescent="0.2">
      <c r="A92" s="71"/>
      <c r="B92" s="68" t="s">
        <v>314</v>
      </c>
      <c r="C92" s="69" t="s">
        <v>317</v>
      </c>
      <c r="D92" s="183" t="s">
        <v>321</v>
      </c>
      <c r="E92" s="112"/>
      <c r="F92" s="112"/>
      <c r="G92" s="72"/>
    </row>
    <row r="93" spans="1:45" s="162" customFormat="1" ht="15" x14ac:dyDescent="0.2">
      <c r="A93" s="71"/>
      <c r="B93" s="68" t="s">
        <v>315</v>
      </c>
      <c r="C93" s="69" t="s">
        <v>317</v>
      </c>
      <c r="D93" s="183" t="s">
        <v>322</v>
      </c>
      <c r="E93" s="112"/>
      <c r="F93" s="112"/>
      <c r="G93" s="72"/>
    </row>
    <row r="94" spans="1:45" s="162" customFormat="1" ht="15" x14ac:dyDescent="0.2">
      <c r="A94" s="71"/>
      <c r="B94" s="68" t="s">
        <v>311</v>
      </c>
      <c r="C94" s="69" t="s">
        <v>317</v>
      </c>
      <c r="D94" s="183" t="s">
        <v>323</v>
      </c>
      <c r="E94" s="112"/>
      <c r="F94" s="112"/>
      <c r="G94" s="72"/>
    </row>
    <row r="95" spans="1:45" s="162" customFormat="1" ht="15" x14ac:dyDescent="0.2">
      <c r="A95" s="71"/>
      <c r="B95" s="68" t="s">
        <v>312</v>
      </c>
      <c r="C95" s="69" t="s">
        <v>318</v>
      </c>
      <c r="D95" s="183" t="s">
        <v>324</v>
      </c>
      <c r="E95" s="112"/>
      <c r="F95" s="112"/>
      <c r="G95" s="72"/>
    </row>
    <row r="96" spans="1:45" s="162" customFormat="1" ht="15" x14ac:dyDescent="0.2">
      <c r="A96" s="71"/>
      <c r="B96" s="72"/>
      <c r="C96" s="67"/>
      <c r="D96" s="203"/>
      <c r="E96" s="66"/>
      <c r="F96" s="66"/>
      <c r="G96" s="72"/>
    </row>
    <row r="97" spans="1:8" s="162" customFormat="1" ht="15" x14ac:dyDescent="0.2">
      <c r="A97" s="145"/>
      <c r="B97" s="145"/>
      <c r="C97" s="145"/>
      <c r="D97" s="145"/>
      <c r="E97" s="145"/>
      <c r="F97" s="145"/>
      <c r="G97" s="145"/>
    </row>
    <row r="98" spans="1:8" s="162" customFormat="1" ht="20.25" x14ac:dyDescent="0.3">
      <c r="A98" s="40"/>
      <c r="B98" s="204" t="s">
        <v>155</v>
      </c>
      <c r="C98" s="205"/>
      <c r="D98" s="205"/>
      <c r="E98" s="205"/>
      <c r="F98" s="205"/>
      <c r="G98" s="205"/>
    </row>
    <row r="99" spans="1:8" s="162" customFormat="1" ht="15" x14ac:dyDescent="0.2">
      <c r="A99" s="40"/>
      <c r="B99" s="79"/>
      <c r="C99" s="79" t="s">
        <v>44</v>
      </c>
      <c r="D99" s="79"/>
      <c r="E99" s="93" t="s">
        <v>43</v>
      </c>
      <c r="F99" s="94"/>
      <c r="G99" s="94"/>
    </row>
    <row r="100" spans="1:8" s="162" customFormat="1" ht="15" x14ac:dyDescent="0.2">
      <c r="A100" s="40"/>
      <c r="B100" s="79"/>
      <c r="C100" s="79"/>
      <c r="D100" s="79"/>
      <c r="E100" s="93"/>
      <c r="F100" s="94"/>
      <c r="G100" s="94"/>
      <c r="H100" s="195"/>
    </row>
    <row r="101" spans="1:8" s="162" customFormat="1" ht="15" x14ac:dyDescent="0.2">
      <c r="A101" s="40"/>
      <c r="B101" s="79"/>
      <c r="C101" s="79"/>
      <c r="D101" s="79"/>
      <c r="E101" s="93"/>
      <c r="F101" s="94"/>
      <c r="G101" s="94"/>
      <c r="H101" s="195"/>
    </row>
    <row r="102" spans="1:8" s="162" customFormat="1" ht="15" x14ac:dyDescent="0.2">
      <c r="A102" s="40"/>
      <c r="B102" s="95" t="s">
        <v>28</v>
      </c>
      <c r="C102" s="80" t="str">
        <f>IF($G$83=0,"",AP4)</f>
        <v/>
      </c>
      <c r="D102" s="80"/>
      <c r="E102" s="141" t="str">
        <f>IF(G$83=0,"",HYPERLINK(AP5))</f>
        <v/>
      </c>
      <c r="F102" s="141"/>
      <c r="G102" s="141"/>
      <c r="H102" s="195"/>
    </row>
    <row r="103" spans="1:8" s="162" customFormat="1" ht="15" x14ac:dyDescent="0.2">
      <c r="A103" s="40"/>
      <c r="B103" s="95"/>
      <c r="C103" s="80"/>
      <c r="D103" s="80"/>
      <c r="E103" s="141"/>
      <c r="F103" s="141"/>
      <c r="G103" s="141"/>
    </row>
    <row r="104" spans="1:8" s="162" customFormat="1" ht="15" x14ac:dyDescent="0.2">
      <c r="A104" s="40"/>
      <c r="B104" s="88" t="s">
        <v>133</v>
      </c>
      <c r="C104" s="80" t="str">
        <f>IF($G$83=0,"",AP13)</f>
        <v/>
      </c>
      <c r="D104" s="80"/>
      <c r="E104" s="141" t="str">
        <f>IF(G$83=0,"",HYPERLINK(AP14))</f>
        <v/>
      </c>
      <c r="F104" s="141"/>
      <c r="G104" s="141"/>
    </row>
    <row r="105" spans="1:8" s="162" customFormat="1" ht="15" x14ac:dyDescent="0.2">
      <c r="A105" s="40"/>
      <c r="B105" s="89"/>
      <c r="C105" s="80"/>
      <c r="D105" s="80"/>
      <c r="E105" s="141"/>
      <c r="F105" s="141"/>
      <c r="G105" s="141"/>
    </row>
    <row r="106" spans="1:8" s="162" customFormat="1" ht="15" x14ac:dyDescent="0.2">
      <c r="A106" s="40"/>
      <c r="B106" s="88" t="s">
        <v>134</v>
      </c>
      <c r="C106" s="80" t="str">
        <f>IF($G$83=0,"",AP24)</f>
        <v/>
      </c>
      <c r="D106" s="80"/>
      <c r="E106" s="141" t="str">
        <f>IF(G$83=0,"",HYPERLINK(AP25))</f>
        <v/>
      </c>
      <c r="F106" s="141"/>
      <c r="G106" s="141"/>
    </row>
    <row r="107" spans="1:8" s="162" customFormat="1" ht="15" x14ac:dyDescent="0.2">
      <c r="A107" s="40"/>
      <c r="B107" s="89"/>
      <c r="C107" s="80"/>
      <c r="D107" s="80"/>
      <c r="E107" s="141"/>
      <c r="F107" s="141"/>
      <c r="G107" s="141"/>
    </row>
    <row r="108" spans="1:8" s="162" customFormat="1" ht="15" x14ac:dyDescent="0.2">
      <c r="A108" s="40"/>
      <c r="B108" s="88" t="s">
        <v>135</v>
      </c>
      <c r="C108" s="80" t="str">
        <f>IF($G$83=0,"",AP35)</f>
        <v/>
      </c>
      <c r="D108" s="80"/>
      <c r="E108" s="141" t="str">
        <f>IF(G$83=0,"",HYPERLINK(AP36))</f>
        <v/>
      </c>
      <c r="F108" s="141"/>
      <c r="G108" s="141"/>
    </row>
    <row r="109" spans="1:8" s="162" customFormat="1" ht="15" x14ac:dyDescent="0.2">
      <c r="A109" s="40"/>
      <c r="B109" s="89"/>
      <c r="C109" s="80"/>
      <c r="D109" s="80"/>
      <c r="E109" s="141"/>
      <c r="F109" s="141"/>
      <c r="G109" s="141"/>
    </row>
    <row r="110" spans="1:8" s="162" customFormat="1" ht="15" x14ac:dyDescent="0.2">
      <c r="A110" s="40"/>
      <c r="B110" s="206"/>
      <c r="C110" s="206"/>
      <c r="D110" s="206"/>
      <c r="E110" s="206"/>
      <c r="F110" s="206"/>
      <c r="G110" s="206"/>
    </row>
    <row r="111" spans="1:8" s="162" customFormat="1" ht="20.25" x14ac:dyDescent="0.3">
      <c r="A111" s="40"/>
      <c r="B111" s="204" t="s">
        <v>156</v>
      </c>
      <c r="C111" s="205"/>
      <c r="D111" s="205"/>
      <c r="E111" s="205"/>
      <c r="F111" s="205"/>
      <c r="G111" s="205"/>
    </row>
    <row r="112" spans="1:8" s="162" customFormat="1" ht="15" x14ac:dyDescent="0.2">
      <c r="A112" s="40"/>
      <c r="B112" s="79"/>
      <c r="C112" s="79" t="s">
        <v>44</v>
      </c>
      <c r="D112" s="79"/>
      <c r="E112" s="93" t="s">
        <v>43</v>
      </c>
      <c r="F112" s="94"/>
      <c r="G112" s="94"/>
    </row>
    <row r="113" spans="1:7" s="162" customFormat="1" ht="15" x14ac:dyDescent="0.2">
      <c r="A113" s="40"/>
      <c r="B113" s="79"/>
      <c r="C113" s="79"/>
      <c r="D113" s="79"/>
      <c r="E113" s="93"/>
      <c r="F113" s="94"/>
      <c r="G113" s="94"/>
    </row>
    <row r="114" spans="1:7" s="162" customFormat="1" ht="15" x14ac:dyDescent="0.2">
      <c r="A114" s="40"/>
      <c r="B114" s="79"/>
      <c r="C114" s="79"/>
      <c r="D114" s="79"/>
      <c r="E114" s="93"/>
      <c r="F114" s="94"/>
      <c r="G114" s="94"/>
    </row>
    <row r="115" spans="1:7" s="162" customFormat="1" ht="15" x14ac:dyDescent="0.2">
      <c r="A115" s="40"/>
      <c r="B115" s="95" t="s">
        <v>28</v>
      </c>
      <c r="C115" s="80" t="str">
        <f>IF($G$83=0,"",AP46)</f>
        <v/>
      </c>
      <c r="D115" s="80"/>
      <c r="E115" s="141" t="str">
        <f>IF(G$83=0,"",HYPERLINK(AP47))</f>
        <v/>
      </c>
      <c r="F115" s="141"/>
      <c r="G115" s="141"/>
    </row>
    <row r="116" spans="1:7" s="162" customFormat="1" ht="15" x14ac:dyDescent="0.2">
      <c r="A116" s="40"/>
      <c r="B116" s="95"/>
      <c r="C116" s="80"/>
      <c r="D116" s="80"/>
      <c r="E116" s="141"/>
      <c r="F116" s="141"/>
      <c r="G116" s="141"/>
    </row>
    <row r="117" spans="1:7" s="162" customFormat="1" ht="15" x14ac:dyDescent="0.2">
      <c r="A117" s="40"/>
      <c r="B117" s="88" t="s">
        <v>133</v>
      </c>
      <c r="C117" s="80" t="str">
        <f>IF($G$83=0,"",AP58)</f>
        <v/>
      </c>
      <c r="D117" s="80"/>
      <c r="E117" s="141" t="str">
        <f>IF(G$83=0,"",HYPERLINK(AP59))</f>
        <v/>
      </c>
      <c r="F117" s="141"/>
      <c r="G117" s="141"/>
    </row>
    <row r="118" spans="1:7" s="162" customFormat="1" ht="15" x14ac:dyDescent="0.2">
      <c r="A118" s="40"/>
      <c r="B118" s="89"/>
      <c r="C118" s="80"/>
      <c r="D118" s="80"/>
      <c r="E118" s="141"/>
      <c r="F118" s="141"/>
      <c r="G118" s="141"/>
    </row>
    <row r="119" spans="1:7" s="162" customFormat="1" ht="15" x14ac:dyDescent="0.2">
      <c r="A119" s="40"/>
      <c r="B119" s="88" t="s">
        <v>134</v>
      </c>
      <c r="C119" s="80" t="str">
        <f>IF($G$83=0,"",AP70)</f>
        <v/>
      </c>
      <c r="D119" s="80"/>
      <c r="E119" s="141" t="str">
        <f>IF(G$83=0,"",HYPERLINK(AP71))</f>
        <v/>
      </c>
      <c r="F119" s="141"/>
      <c r="G119" s="141"/>
    </row>
    <row r="120" spans="1:7" s="162" customFormat="1" ht="15" x14ac:dyDescent="0.2">
      <c r="A120" s="40"/>
      <c r="B120" s="89"/>
      <c r="C120" s="80"/>
      <c r="D120" s="80"/>
      <c r="E120" s="141"/>
      <c r="F120" s="141"/>
      <c r="G120" s="141"/>
    </row>
    <row r="121" spans="1:7" s="162" customFormat="1" ht="15" x14ac:dyDescent="0.2">
      <c r="A121" s="40"/>
      <c r="B121" s="88" t="s">
        <v>135</v>
      </c>
      <c r="C121" s="80" t="str">
        <f>IF($G$83=0,"",AP82)</f>
        <v/>
      </c>
      <c r="D121" s="80"/>
      <c r="E121" s="141" t="str">
        <f>IF(G$83=0,"",HYPERLINK(AP83))</f>
        <v/>
      </c>
      <c r="F121" s="141"/>
      <c r="G121" s="141"/>
    </row>
    <row r="122" spans="1:7" s="162" customFormat="1" ht="15" x14ac:dyDescent="0.2">
      <c r="A122" s="40"/>
      <c r="B122" s="89"/>
      <c r="C122" s="80"/>
      <c r="D122" s="80"/>
      <c r="E122" s="141"/>
      <c r="F122" s="141"/>
      <c r="G122" s="141"/>
    </row>
    <row r="123" spans="1:7" s="162" customFormat="1" ht="15" x14ac:dyDescent="0.2">
      <c r="A123" s="40"/>
    </row>
    <row r="124" spans="1:7" s="162" customFormat="1" ht="15" x14ac:dyDescent="0.2">
      <c r="A124" s="40"/>
    </row>
    <row r="125" spans="1:7" s="162" customFormat="1" ht="15" x14ac:dyDescent="0.2">
      <c r="A125" s="40"/>
    </row>
    <row r="126" spans="1:7" s="162" customFormat="1" ht="15" x14ac:dyDescent="0.2">
      <c r="A126" s="40"/>
    </row>
  </sheetData>
  <sheetProtection sheet="1" insertHyperlinks="0" selectLockedCells="1"/>
  <protectedRanges>
    <protectedRange sqref="E102:G109 E115:G122" name="Range1"/>
  </protectedRanges>
  <mergeCells count="96">
    <mergeCell ref="A11:B11"/>
    <mergeCell ref="C11:G11"/>
    <mergeCell ref="A1:G5"/>
    <mergeCell ref="A8:G8"/>
    <mergeCell ref="A9:B9"/>
    <mergeCell ref="C9:G9"/>
    <mergeCell ref="A10:G10"/>
    <mergeCell ref="A7:G7"/>
    <mergeCell ref="B104:B105"/>
    <mergeCell ref="C104:D105"/>
    <mergeCell ref="A38:B39"/>
    <mergeCell ref="A51:B52"/>
    <mergeCell ref="A55:B56"/>
    <mergeCell ref="A59:B60"/>
    <mergeCell ref="D94:F94"/>
    <mergeCell ref="D95:F95"/>
    <mergeCell ref="B88:F88"/>
    <mergeCell ref="D90:F90"/>
    <mergeCell ref="D91:F91"/>
    <mergeCell ref="D92:F92"/>
    <mergeCell ref="D93:F93"/>
    <mergeCell ref="E108:G109"/>
    <mergeCell ref="B111:G111"/>
    <mergeCell ref="B112:B114"/>
    <mergeCell ref="C112:D114"/>
    <mergeCell ref="E112:G114"/>
    <mergeCell ref="G16:G17"/>
    <mergeCell ref="A84:G84"/>
    <mergeCell ref="A81:F81"/>
    <mergeCell ref="A80:G80"/>
    <mergeCell ref="A78:G78"/>
    <mergeCell ref="A76:G76"/>
    <mergeCell ref="A70:F70"/>
    <mergeCell ref="A77:F77"/>
    <mergeCell ref="A83:F83"/>
    <mergeCell ref="A82:G82"/>
    <mergeCell ref="A18:B19"/>
    <mergeCell ref="A28:B29"/>
    <mergeCell ref="A45:B46"/>
    <mergeCell ref="AC11:AD11"/>
    <mergeCell ref="C67:C68"/>
    <mergeCell ref="D67:D68"/>
    <mergeCell ref="E67:E68"/>
    <mergeCell ref="F67:F68"/>
    <mergeCell ref="C18:G19"/>
    <mergeCell ref="A12:G12"/>
    <mergeCell ref="A13:G13"/>
    <mergeCell ref="A14:G14"/>
    <mergeCell ref="A15:B17"/>
    <mergeCell ref="C15:G15"/>
    <mergeCell ref="C16:C17"/>
    <mergeCell ref="D16:D17"/>
    <mergeCell ref="E16:E17"/>
    <mergeCell ref="F16:F17"/>
    <mergeCell ref="C44:C46"/>
    <mergeCell ref="D44:D46"/>
    <mergeCell ref="E44:E46"/>
    <mergeCell ref="F44:F46"/>
    <mergeCell ref="G44:G46"/>
    <mergeCell ref="A71:G71"/>
    <mergeCell ref="A79:F79"/>
    <mergeCell ref="A75:G75"/>
    <mergeCell ref="A68:B68"/>
    <mergeCell ref="A69:G69"/>
    <mergeCell ref="B106:B107"/>
    <mergeCell ref="C106:D107"/>
    <mergeCell ref="E106:G107"/>
    <mergeCell ref="B115:B116"/>
    <mergeCell ref="A72:G72"/>
    <mergeCell ref="A74:G74"/>
    <mergeCell ref="A73:G73"/>
    <mergeCell ref="E104:G105"/>
    <mergeCell ref="E99:G101"/>
    <mergeCell ref="B102:B103"/>
    <mergeCell ref="C102:D103"/>
    <mergeCell ref="E102:G103"/>
    <mergeCell ref="C115:D116"/>
    <mergeCell ref="E115:G116"/>
    <mergeCell ref="B108:B109"/>
    <mergeCell ref="C108:D109"/>
    <mergeCell ref="B121:B122"/>
    <mergeCell ref="C121:D122"/>
    <mergeCell ref="E121:G122"/>
    <mergeCell ref="A85:G85"/>
    <mergeCell ref="A86:G86"/>
    <mergeCell ref="A97:G97"/>
    <mergeCell ref="B110:G110"/>
    <mergeCell ref="B117:B118"/>
    <mergeCell ref="C117:D118"/>
    <mergeCell ref="E117:G118"/>
    <mergeCell ref="B119:B120"/>
    <mergeCell ref="C119:D120"/>
    <mergeCell ref="E119:G120"/>
    <mergeCell ref="B98:G98"/>
    <mergeCell ref="B99:B101"/>
    <mergeCell ref="C99:D101"/>
  </mergeCells>
  <hyperlinks>
    <hyperlink ref="AS9" r:id="rId1" xr:uid="{00000000-0004-0000-0100-000000000000}"/>
    <hyperlink ref="AS13" r:id="rId2" display="http://www.amico.com/?download=files/product/drawings/as_dr_nfpa_scroll_compressor_dup_mod.pdf" xr:uid="{00000000-0004-0000-0100-000001000000}"/>
    <hyperlink ref="AS23" r:id="rId3" xr:uid="{00000000-0004-0000-0100-000002000000}"/>
    <hyperlink ref="AS35" r:id="rId4" display="http://www.amico.com/?download=files/product/drawings/as_dr_nfpa_scroll_compressor_quad.pdf" xr:uid="{00000000-0004-0000-0100-000003000000}"/>
    <hyperlink ref="AS47" r:id="rId5" display="http://www.amico.com/?download=files/product/drawings/as_dr_nfpa_scroll_compressor_quad.pdf" xr:uid="{00000000-0004-0000-0100-000004000000}"/>
    <hyperlink ref="AS20" r:id="rId6" xr:uid="{00000000-0004-0000-0100-000005000000}"/>
    <hyperlink ref="AS31" r:id="rId7" xr:uid="{00000000-0004-0000-0100-000006000000}"/>
    <hyperlink ref="AS42" r:id="rId8" xr:uid="{00000000-0004-0000-0100-000007000000}"/>
    <hyperlink ref="AS54" r:id="rId9" xr:uid="{00000000-0004-0000-0100-000008000000}"/>
    <hyperlink ref="AS66" r:id="rId10" xr:uid="{00000000-0004-0000-0100-000009000000}"/>
    <hyperlink ref="AS70" r:id="rId11" display="http://www.amico.com/?download=files/product/drawings/as_dr_nfpa_recip_compressor_tri.pdf" xr:uid="{00000000-0004-0000-0100-00000A000000}"/>
    <hyperlink ref="AS69" r:id="rId12" xr:uid="{00000000-0004-0000-0100-00000B000000}"/>
    <hyperlink ref="AS78" r:id="rId13" xr:uid="{00000000-0004-0000-0100-00000C000000}"/>
    <hyperlink ref="AS90" r:id="rId14" xr:uid="{00000000-0004-0000-0100-00000D000000}"/>
    <hyperlink ref="D91" r:id="rId15" xr:uid="{00000000-0004-0000-0100-00000E000000}"/>
    <hyperlink ref="D92" r:id="rId16" xr:uid="{00000000-0004-0000-0100-00000F000000}"/>
    <hyperlink ref="D93" r:id="rId17" xr:uid="{00000000-0004-0000-0100-000010000000}"/>
    <hyperlink ref="D94" r:id="rId18" xr:uid="{00000000-0004-0000-0100-000011000000}"/>
    <hyperlink ref="D95" r:id="rId19" xr:uid="{00000000-0004-0000-0100-000012000000}"/>
    <hyperlink ref="AS3" r:id="rId20" xr:uid="{00000000-0004-0000-0100-000013000000}"/>
    <hyperlink ref="AS12" r:id="rId21" xr:uid="{00000000-0004-0000-0100-000014000000}"/>
    <hyperlink ref="AS34" r:id="rId22" xr:uid="{00000000-0004-0000-0100-000015000000}"/>
    <hyperlink ref="AS45" r:id="rId23" xr:uid="{00000000-0004-0000-0100-000016000000}"/>
    <hyperlink ref="AS57" r:id="rId24" xr:uid="{00000000-0004-0000-0100-000017000000}"/>
    <hyperlink ref="AS81" r:id="rId25" xr:uid="{00000000-0004-0000-0100-000018000000}"/>
  </hyperlinks>
  <pageMargins left="0.7" right="0.7" top="0.75" bottom="0.75" header="0.3" footer="0.3"/>
  <pageSetup scale="71" fitToHeight="0" orientation="portrait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NFPA Vacuum</vt:lpstr>
      <vt:lpstr>NFPA Air</vt:lpstr>
      <vt:lpstr>'NFPA Air'!Print_Area</vt:lpstr>
      <vt:lpstr>'NFPA Vacuum'!Print_Area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Quincy  Lam</dc:creator>
  <cp:lastModifiedBy>Aldo D'Andrea</cp:lastModifiedBy>
  <cp:lastPrinted>2014-10-23T12:55:03Z</cp:lastPrinted>
  <dcterms:created xsi:type="dcterms:W3CDTF">2014-10-17T18:54:56Z</dcterms:created>
  <dcterms:modified xsi:type="dcterms:W3CDTF">2020-08-17T15:58:31Z</dcterms:modified>
</cp:coreProperties>
</file>